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Hp\Desktop\LABEL_2024\Grille et Ref\Excel\"/>
    </mc:Choice>
  </mc:AlternateContent>
  <xr:revisionPtr revIDLastSave="0" documentId="13_ncr:1_{AAF93C0E-7393-4C1A-80F5-5819BFC27363}" xr6:coauthVersionLast="47" xr6:coauthVersionMax="47" xr10:uidLastSave="{00000000-0000-0000-0000-000000000000}"/>
  <bookViews>
    <workbookView xWindow="0" yWindow="804" windowWidth="23040" windowHeight="11436" tabRatio="635" xr2:uid="{00000000-000D-0000-FFFF-FFFF00000000}"/>
  </bookViews>
  <sheets>
    <sheet name="1 - MODE D'EMPLOI" sheetId="1" r:id="rId1"/>
    <sheet name="2 - INFORMATIONS GENERALES" sheetId="2" r:id="rId2"/>
    <sheet name="A-2 - INFORMATIONS GENERALES" sheetId="25" state="hidden" r:id="rId3"/>
    <sheet name="3 - Référentiel LABEL ECOPROD " sheetId="3" r:id="rId4"/>
    <sheet name="A-0 - Page de garde Rapport" sheetId="19" state="hidden" r:id="rId5"/>
    <sheet name="4 - Justificatifs LABEL ECOPROD" sheetId="13" r:id="rId6"/>
    <sheet name="5 - Résultats LABEL ECOPROD" sheetId="21" state="hidden" r:id="rId7"/>
    <sheet name="Calculs" sheetId="15" state="hidden" r:id="rId8"/>
    <sheet name="Données" sheetId="6" state="hidden" r:id="rId9"/>
    <sheet name="Feuil1" sheetId="28" state="hidden" r:id="rId10"/>
    <sheet name="TabValRéfé" sheetId="27" state="hidden" r:id="rId11"/>
    <sheet name="Version" sheetId="11" state="hidden" r:id="rId12"/>
    <sheet name="A - Version audit" sheetId="26" state="hidden" r:id="rId13"/>
  </sheets>
  <definedNames>
    <definedName name="ContFon">'2 - INFORMATIONS GENERALES'!$C$7</definedName>
    <definedName name="ContFonC">'A-2 - INFORMATIONS GENERALES'!$B$14</definedName>
    <definedName name="ContMai">'2 - INFORMATIONS GENERALES'!$C$6</definedName>
    <definedName name="ContMaiC">'A-2 - INFORMATIONS GENERALES'!$B$13</definedName>
    <definedName name="ContNom">'2 - INFORMATIONS GENERALES'!$C$4</definedName>
    <definedName name="ContNomC">'A-2 - INFORMATIONS GENERALES'!$B$11</definedName>
    <definedName name="ContSoc">'2 - INFORMATIONS GENERALES'!$C$8</definedName>
    <definedName name="ContSocC">'A-2 - INFORMATIONS GENERALES'!$B$15</definedName>
    <definedName name="ContTel">'2 - INFORMATIONS GENERALES'!$C$5</definedName>
    <definedName name="ContTelC">'A-2 - INFORMATIONS GENERALES'!$B$12</definedName>
    <definedName name="EtoilesEcoprod">#REF!</definedName>
    <definedName name="_xlnm.Print_Titles" localSheetId="3">'3 - Référentiel LABEL ECOPROD '!$2:$2</definedName>
    <definedName name="_xlnm.Print_Titles" localSheetId="5">'4 - Justificatifs LABEL ECOPROD'!$A:$B,'4 - Justificatifs LABEL ECOPROD'!$2:$3</definedName>
    <definedName name="_xlnm.Print_Titles" localSheetId="6">'5 - Résultats LABEL ECOPROD'!$1:$2</definedName>
    <definedName name="_xlnm.Print_Titles" localSheetId="12">'A - Version audit'!$1:$3</definedName>
    <definedName name="_xlnm.Print_Titles" localSheetId="11">Version!$1:$3</definedName>
    <definedName name="OeuvNom">'2 - INFORMATIONS GENERALES'!$F$4</definedName>
    <definedName name="OeuvNomC">'A-2 - INFORMATIONS GENERALES'!$B$5</definedName>
    <definedName name="OeuvPay">'2 - INFORMATIONS GENERALES'!$F$6</definedName>
    <definedName name="OeuvPro">'2 - INFORMATIONS GENERALES'!$F$7</definedName>
    <definedName name="OeuvProC">'A-2 - INFORMATIONS GENERALES'!$B$7</definedName>
    <definedName name="OeuvRéf">'A-2 - INFORMATIONS GENERALES'!$B$9</definedName>
    <definedName name="OeuvSitC">'A-2 - INFORMATIONS GENERALES'!$B$7</definedName>
    <definedName name="OeuvTyp">'2 - INFORMATIONS GENERALES'!$F$5</definedName>
    <definedName name="OeuvTypC">'A-2 - INFORMATIONS GENERALES'!$B$8</definedName>
    <definedName name="TabInit">'3 - Référentiel LABEL ECOPROD '!$A$3:$D$108</definedName>
    <definedName name="TabResu">Calculs!$A$3:$S$108</definedName>
    <definedName name="TelCont">'2 - INFORMATIONS GENERALES'!$C$5</definedName>
    <definedName name="_xlnm.Print_Area" localSheetId="0">'1 - MODE D''EMPLOI'!$A$1:$D$11</definedName>
    <definedName name="_xlnm.Print_Area" localSheetId="1">'2 - INFORMATIONS GENERALES'!$A$1:$G$17</definedName>
    <definedName name="_xlnm.Print_Area" localSheetId="6">'5 - Résultats LABEL ECOPROD'!$A$1:$J$59</definedName>
    <definedName name="_xlnm.Print_Area" localSheetId="12">'A - Version audit'!$A$1:$E$11</definedName>
    <definedName name="_xlnm.Print_Area" localSheetId="4">'A-0 - Page de garde Rapport'!$A$1:$E$29</definedName>
    <definedName name="_xlnm.Print_Area" localSheetId="2">'A-2 - INFORMATIONS GENERALES'!$A$1:$C$33</definedName>
    <definedName name="_xlnm.Print_Area" localSheetId="11">Version!$A$1:$F$11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3" l="1"/>
  <c r="A3" i="3"/>
  <c r="G1" i="2"/>
  <c r="D1" i="1"/>
  <c r="A70" i="13"/>
  <c r="B17" i="25"/>
  <c r="D14" i="19"/>
  <c r="H1" i="21"/>
  <c r="H5" i="27" l="1"/>
  <c r="H8" i="27" l="1"/>
  <c r="H7" i="27"/>
  <c r="H6" i="27"/>
  <c r="A3" i="25" l="1"/>
  <c r="B6" i="13"/>
  <c r="G101" i="15"/>
  <c r="G96" i="15"/>
  <c r="G94" i="15"/>
  <c r="G90" i="15"/>
  <c r="G89" i="15"/>
  <c r="G83" i="15"/>
  <c r="G80" i="15"/>
  <c r="G76" i="15"/>
  <c r="G75" i="15"/>
  <c r="G65" i="15"/>
  <c r="G61" i="15"/>
  <c r="G53" i="15"/>
  <c r="G52" i="15"/>
  <c r="G45" i="15"/>
  <c r="G41" i="15"/>
  <c r="G35" i="15"/>
  <c r="G34" i="15"/>
  <c r="G30" i="15"/>
  <c r="G27" i="15"/>
  <c r="G25" i="15"/>
  <c r="G22" i="15"/>
  <c r="G4" i="15"/>
  <c r="E68" i="15"/>
  <c r="AH68" i="15" l="1"/>
  <c r="D10" i="19" l="1"/>
  <c r="B10" i="19"/>
  <c r="B9" i="19"/>
  <c r="D9" i="19"/>
  <c r="D18" i="19" l="1"/>
  <c r="C14" i="25"/>
  <c r="C15" i="25"/>
  <c r="C13" i="25"/>
  <c r="C12" i="25"/>
  <c r="C11" i="25"/>
  <c r="C8" i="25"/>
  <c r="C6" i="25"/>
  <c r="C5" i="25"/>
  <c r="D68" i="13" l="1"/>
  <c r="I68" i="15"/>
  <c r="E69" i="15"/>
  <c r="AH69" i="15" s="1"/>
  <c r="M68" i="15" l="1"/>
  <c r="AN68" i="15"/>
  <c r="D69" i="13"/>
  <c r="D5" i="19"/>
  <c r="AT68" i="15" l="1"/>
  <c r="D17" i="19"/>
  <c r="D7" i="19"/>
  <c r="D20" i="19"/>
  <c r="D16" i="19"/>
  <c r="D19" i="19"/>
  <c r="D28" i="19"/>
  <c r="D27" i="19"/>
  <c r="D26" i="19"/>
  <c r="D24" i="19"/>
  <c r="D23" i="19"/>
  <c r="D22" i="19"/>
  <c r="D12" i="19"/>
  <c r="B5" i="19"/>
  <c r="B6" i="19"/>
  <c r="B7" i="19"/>
  <c r="D6" i="19"/>
  <c r="D3" i="19" l="1"/>
  <c r="I69" i="15" l="1"/>
  <c r="M69" i="15" l="1"/>
  <c r="AN69" i="15"/>
  <c r="B38" i="13"/>
  <c r="AT69" i="15" l="1"/>
  <c r="Q69" i="15"/>
  <c r="AZ69" i="15" s="1"/>
  <c r="I90" i="15" l="1"/>
  <c r="I76" i="15"/>
  <c r="I53" i="15"/>
  <c r="I35" i="15"/>
  <c r="U107" i="15"/>
  <c r="T107" i="15"/>
  <c r="U106" i="15"/>
  <c r="T106" i="15"/>
  <c r="U105" i="15"/>
  <c r="T105" i="15"/>
  <c r="U104" i="15"/>
  <c r="T104" i="15"/>
  <c r="U103" i="15"/>
  <c r="T103" i="15"/>
  <c r="U102" i="15"/>
  <c r="T102" i="15"/>
  <c r="U100" i="15"/>
  <c r="T100" i="15"/>
  <c r="U99" i="15"/>
  <c r="T99" i="15"/>
  <c r="U98" i="15"/>
  <c r="T98" i="15"/>
  <c r="U97" i="15"/>
  <c r="T97" i="15"/>
  <c r="U95" i="15"/>
  <c r="T95" i="15"/>
  <c r="U93" i="15"/>
  <c r="T93" i="15"/>
  <c r="U92" i="15"/>
  <c r="T92" i="15"/>
  <c r="U91" i="15"/>
  <c r="T91" i="15"/>
  <c r="U88" i="15"/>
  <c r="T88" i="15"/>
  <c r="U87" i="15"/>
  <c r="T87" i="15"/>
  <c r="U86" i="15"/>
  <c r="T86" i="15"/>
  <c r="U85" i="15"/>
  <c r="T85" i="15"/>
  <c r="U84" i="15"/>
  <c r="T84" i="15"/>
  <c r="U82" i="15"/>
  <c r="T82" i="15"/>
  <c r="U81" i="15"/>
  <c r="T81" i="15"/>
  <c r="U79" i="15"/>
  <c r="T79" i="15"/>
  <c r="U78" i="15"/>
  <c r="T78" i="15"/>
  <c r="U77" i="15"/>
  <c r="T77" i="15"/>
  <c r="U74" i="15"/>
  <c r="T74" i="15"/>
  <c r="U73" i="15"/>
  <c r="T73" i="15"/>
  <c r="U72" i="15"/>
  <c r="T72" i="15"/>
  <c r="U71" i="15"/>
  <c r="T71" i="15"/>
  <c r="U70" i="15"/>
  <c r="T70" i="15"/>
  <c r="U69" i="15"/>
  <c r="T69" i="15"/>
  <c r="U68" i="15"/>
  <c r="T68" i="15"/>
  <c r="U67" i="15"/>
  <c r="T67" i="15"/>
  <c r="U66" i="15"/>
  <c r="T66" i="15"/>
  <c r="U64" i="15"/>
  <c r="T64" i="15"/>
  <c r="U63" i="15"/>
  <c r="T63" i="15"/>
  <c r="U62" i="15"/>
  <c r="T62" i="15"/>
  <c r="U60" i="15"/>
  <c r="T60" i="15"/>
  <c r="U59" i="15"/>
  <c r="T59" i="15"/>
  <c r="U58" i="15"/>
  <c r="T58" i="15"/>
  <c r="U57" i="15"/>
  <c r="T57" i="15"/>
  <c r="U56" i="15"/>
  <c r="T56" i="15"/>
  <c r="U55" i="15"/>
  <c r="T55" i="15"/>
  <c r="U54" i="15"/>
  <c r="T54" i="15"/>
  <c r="U51" i="15"/>
  <c r="T51" i="15"/>
  <c r="U50" i="15"/>
  <c r="T50" i="15"/>
  <c r="U49" i="15"/>
  <c r="T49" i="15"/>
  <c r="U48" i="15"/>
  <c r="T48" i="15"/>
  <c r="U47" i="15"/>
  <c r="T47" i="15"/>
  <c r="U46" i="15"/>
  <c r="T46" i="15"/>
  <c r="U44" i="15"/>
  <c r="T44" i="15"/>
  <c r="U43" i="15"/>
  <c r="T43" i="15"/>
  <c r="U42" i="15"/>
  <c r="T42" i="15"/>
  <c r="U40" i="15"/>
  <c r="T40" i="15"/>
  <c r="U39" i="15"/>
  <c r="T39" i="15"/>
  <c r="U38" i="15"/>
  <c r="T38" i="15"/>
  <c r="U37" i="15"/>
  <c r="T37" i="15"/>
  <c r="U36" i="15"/>
  <c r="T36" i="15"/>
  <c r="U33" i="15"/>
  <c r="T33" i="15"/>
  <c r="U32" i="15"/>
  <c r="T32" i="15"/>
  <c r="U31" i="15"/>
  <c r="T31" i="15"/>
  <c r="U29" i="15"/>
  <c r="T29" i="15"/>
  <c r="U28" i="15"/>
  <c r="T28" i="15"/>
  <c r="U26" i="15"/>
  <c r="T26" i="15"/>
  <c r="U24" i="15"/>
  <c r="T24" i="15"/>
  <c r="U23" i="15"/>
  <c r="T23" i="15"/>
  <c r="U21" i="15"/>
  <c r="T21" i="15"/>
  <c r="U20" i="15"/>
  <c r="T20" i="15"/>
  <c r="U19" i="15"/>
  <c r="T19" i="15"/>
  <c r="U18" i="15"/>
  <c r="T18" i="15"/>
  <c r="U17" i="15"/>
  <c r="T17" i="15"/>
  <c r="U16" i="15"/>
  <c r="T16" i="15"/>
  <c r="U15" i="15"/>
  <c r="T15" i="15"/>
  <c r="U14" i="15"/>
  <c r="T14" i="15"/>
  <c r="U13" i="15"/>
  <c r="T13" i="15"/>
  <c r="U12" i="15"/>
  <c r="T12" i="15"/>
  <c r="U11" i="15"/>
  <c r="T11" i="15"/>
  <c r="U10" i="15"/>
  <c r="T10" i="15"/>
  <c r="U9" i="15"/>
  <c r="T9" i="15"/>
  <c r="U8" i="15"/>
  <c r="T8" i="15"/>
  <c r="U7" i="15"/>
  <c r="T7" i="15"/>
  <c r="U6" i="15"/>
  <c r="T6" i="15"/>
  <c r="U5" i="15"/>
  <c r="T5" i="15"/>
  <c r="A3" i="15"/>
  <c r="AM89" i="15" l="1"/>
  <c r="AY65" i="15"/>
  <c r="AG52" i="15"/>
  <c r="AS34" i="15"/>
  <c r="AC25" i="15"/>
  <c r="AM22" i="15"/>
  <c r="AY101" i="15"/>
  <c r="AG89" i="15"/>
  <c r="AS65" i="15"/>
  <c r="AC52" i="15"/>
  <c r="AM34" i="15"/>
  <c r="AY22" i="15"/>
  <c r="AG34" i="15"/>
  <c r="AG25" i="15"/>
  <c r="AS101" i="15"/>
  <c r="AC89" i="15"/>
  <c r="I89" i="15" s="1"/>
  <c r="AM65" i="15"/>
  <c r="AY45" i="15"/>
  <c r="AS22" i="15"/>
  <c r="AM101" i="15"/>
  <c r="AY75" i="15"/>
  <c r="AG65" i="15"/>
  <c r="AS45" i="15"/>
  <c r="AC34" i="15"/>
  <c r="I34" i="15" s="1"/>
  <c r="AG101" i="15"/>
  <c r="AS75" i="15"/>
  <c r="AC65" i="15"/>
  <c r="I65" i="15" s="1"/>
  <c r="AM45" i="15"/>
  <c r="AY25" i="15"/>
  <c r="AG22" i="15"/>
  <c r="AC75" i="15"/>
  <c r="I75" i="15" s="1"/>
  <c r="AC101" i="15"/>
  <c r="I101" i="15" s="1"/>
  <c r="AM75" i="15"/>
  <c r="AY52" i="15"/>
  <c r="AG45" i="15"/>
  <c r="AS25" i="15"/>
  <c r="AC22" i="15"/>
  <c r="I22" i="15" s="1"/>
  <c r="AM52" i="15"/>
  <c r="AY89" i="15"/>
  <c r="AG75" i="15"/>
  <c r="AS52" i="15"/>
  <c r="AC45" i="15"/>
  <c r="I45" i="15" s="1"/>
  <c r="AM25" i="15"/>
  <c r="AS89" i="15"/>
  <c r="AY34" i="15"/>
  <c r="AC4" i="15"/>
  <c r="I52" i="15"/>
  <c r="I25" i="15"/>
  <c r="B68" i="13" l="1"/>
  <c r="B116" i="13" l="1"/>
  <c r="B115" i="13"/>
  <c r="B113" i="13"/>
  <c r="B112" i="13"/>
  <c r="B111" i="13"/>
  <c r="B110" i="13"/>
  <c r="B107" i="13" l="1"/>
  <c r="A107" i="13"/>
  <c r="B106" i="13"/>
  <c r="A106" i="13"/>
  <c r="B105" i="13"/>
  <c r="A105" i="13"/>
  <c r="B104" i="13"/>
  <c r="A104" i="13"/>
  <c r="B103" i="13"/>
  <c r="A103" i="13"/>
  <c r="B102" i="13"/>
  <c r="A102" i="13"/>
  <c r="B100" i="13"/>
  <c r="A100" i="13"/>
  <c r="B99" i="13"/>
  <c r="A99" i="13"/>
  <c r="B98" i="13"/>
  <c r="A98" i="13"/>
  <c r="B97" i="13"/>
  <c r="A97" i="13"/>
  <c r="B95" i="13"/>
  <c r="A95" i="13"/>
  <c r="B93" i="13"/>
  <c r="A93" i="13"/>
  <c r="B92" i="13"/>
  <c r="A92" i="13"/>
  <c r="B91" i="13"/>
  <c r="A91" i="13"/>
  <c r="B88" i="13"/>
  <c r="A88" i="13"/>
  <c r="B87" i="13"/>
  <c r="A87" i="13"/>
  <c r="B86" i="13"/>
  <c r="A86" i="13"/>
  <c r="B85" i="13"/>
  <c r="A85" i="13"/>
  <c r="B84" i="13"/>
  <c r="A84" i="13"/>
  <c r="A83" i="13"/>
  <c r="B82" i="13"/>
  <c r="A82" i="13"/>
  <c r="B81" i="13"/>
  <c r="A81" i="13"/>
  <c r="A80" i="13"/>
  <c r="B79" i="13"/>
  <c r="A79" i="13"/>
  <c r="B78" i="13"/>
  <c r="A78" i="13"/>
  <c r="B77" i="13"/>
  <c r="A77" i="13"/>
  <c r="B74" i="13"/>
  <c r="A74" i="13"/>
  <c r="B73" i="13"/>
  <c r="A73" i="13"/>
  <c r="B72" i="13"/>
  <c r="A72" i="13"/>
  <c r="B71" i="13"/>
  <c r="A71" i="13"/>
  <c r="B70" i="13"/>
  <c r="C69" i="13"/>
  <c r="S69" i="13" s="1"/>
  <c r="B69" i="13"/>
  <c r="A69" i="13"/>
  <c r="C68" i="13"/>
  <c r="S68" i="13" s="1"/>
  <c r="A68" i="13"/>
  <c r="B67" i="13"/>
  <c r="A67" i="13"/>
  <c r="B66" i="13"/>
  <c r="A66" i="13"/>
  <c r="B64" i="13"/>
  <c r="A64" i="13"/>
  <c r="B63" i="13"/>
  <c r="A63" i="13"/>
  <c r="B62" i="13"/>
  <c r="A62" i="13"/>
  <c r="B60" i="13"/>
  <c r="A60" i="13"/>
  <c r="B59" i="13"/>
  <c r="A59" i="13"/>
  <c r="B58" i="13"/>
  <c r="A58" i="13"/>
  <c r="B57" i="13"/>
  <c r="A57" i="13"/>
  <c r="B56" i="13"/>
  <c r="A56" i="13"/>
  <c r="B55" i="13"/>
  <c r="A55" i="13"/>
  <c r="B54" i="13"/>
  <c r="A54" i="13"/>
  <c r="B51" i="13"/>
  <c r="A51" i="13"/>
  <c r="B50" i="13"/>
  <c r="A50" i="13"/>
  <c r="B49" i="13"/>
  <c r="A49" i="13"/>
  <c r="B48" i="13"/>
  <c r="A48" i="13"/>
  <c r="B47" i="13"/>
  <c r="A47" i="13"/>
  <c r="B46" i="13"/>
  <c r="A46" i="13"/>
  <c r="B44" i="13"/>
  <c r="A44" i="13"/>
  <c r="B43" i="13"/>
  <c r="A43" i="13"/>
  <c r="B42" i="13"/>
  <c r="A42" i="13"/>
  <c r="B36" i="13"/>
  <c r="A36" i="13"/>
  <c r="B33" i="13"/>
  <c r="A33" i="13"/>
  <c r="B32" i="13"/>
  <c r="A32" i="13"/>
  <c r="B31" i="13"/>
  <c r="A31" i="13"/>
  <c r="B29" i="13"/>
  <c r="A29" i="13"/>
  <c r="B28" i="13"/>
  <c r="A28" i="13"/>
  <c r="B26" i="13"/>
  <c r="A26" i="13"/>
  <c r="B24" i="13"/>
  <c r="A24" i="13"/>
  <c r="B23" i="13"/>
  <c r="A23" i="13"/>
  <c r="A25" i="13"/>
  <c r="B21" i="13"/>
  <c r="A21" i="13"/>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A6" i="13"/>
  <c r="B40" i="13"/>
  <c r="A40" i="13"/>
  <c r="B39" i="13"/>
  <c r="A39" i="13"/>
  <c r="A38" i="13"/>
  <c r="B37" i="13"/>
  <c r="A37" i="13"/>
  <c r="A101" i="13"/>
  <c r="A96" i="13"/>
  <c r="A94" i="13"/>
  <c r="A90" i="13"/>
  <c r="A89" i="13"/>
  <c r="A76" i="13"/>
  <c r="A75" i="13"/>
  <c r="A65" i="13"/>
  <c r="A61" i="13"/>
  <c r="A53" i="13"/>
  <c r="A52" i="13"/>
  <c r="A45" i="13"/>
  <c r="A41" i="13"/>
  <c r="A35" i="13"/>
  <c r="A34" i="13"/>
  <c r="A30" i="13"/>
  <c r="A27" i="13"/>
  <c r="A22" i="13"/>
  <c r="B5" i="13"/>
  <c r="A5" i="13"/>
  <c r="A4" i="13"/>
  <c r="B74" i="15" l="1"/>
  <c r="B73" i="15"/>
  <c r="D106" i="15"/>
  <c r="D97" i="15"/>
  <c r="D85" i="15"/>
  <c r="D73" i="15"/>
  <c r="D63" i="15"/>
  <c r="D54" i="15"/>
  <c r="D43" i="15"/>
  <c r="D32" i="15"/>
  <c r="D20" i="15"/>
  <c r="D12" i="15"/>
  <c r="D105" i="15"/>
  <c r="D95" i="15"/>
  <c r="D84" i="15"/>
  <c r="D62" i="15"/>
  <c r="D51" i="15"/>
  <c r="D42" i="15"/>
  <c r="D31" i="15"/>
  <c r="D19" i="15"/>
  <c r="D11" i="15"/>
  <c r="D104" i="15"/>
  <c r="D93" i="15"/>
  <c r="D82" i="15"/>
  <c r="D72" i="15"/>
  <c r="D60" i="15"/>
  <c r="D50" i="15"/>
  <c r="D40" i="15"/>
  <c r="D29" i="15"/>
  <c r="D18" i="15"/>
  <c r="D10" i="15"/>
  <c r="D103" i="15"/>
  <c r="D92" i="15"/>
  <c r="D81" i="15"/>
  <c r="D71" i="15"/>
  <c r="D59" i="15"/>
  <c r="D49" i="15"/>
  <c r="D39" i="15"/>
  <c r="D28" i="15"/>
  <c r="D17" i="15"/>
  <c r="D9" i="15"/>
  <c r="D102" i="15"/>
  <c r="D91" i="15"/>
  <c r="D79" i="15"/>
  <c r="D70" i="15"/>
  <c r="D58" i="15"/>
  <c r="D48" i="15"/>
  <c r="D38" i="15"/>
  <c r="D26" i="15"/>
  <c r="D16" i="15"/>
  <c r="D100" i="15"/>
  <c r="D88" i="15"/>
  <c r="D78" i="15"/>
  <c r="D67" i="15"/>
  <c r="D57" i="15"/>
  <c r="D47" i="15"/>
  <c r="D37" i="15"/>
  <c r="D24" i="15"/>
  <c r="D15" i="15"/>
  <c r="D7" i="15"/>
  <c r="D99" i="15"/>
  <c r="D87" i="15"/>
  <c r="D77" i="15"/>
  <c r="D66" i="15"/>
  <c r="D56" i="15"/>
  <c r="D46" i="15"/>
  <c r="D36" i="15"/>
  <c r="D23" i="15"/>
  <c r="D14" i="15"/>
  <c r="D6" i="15"/>
  <c r="D107" i="15"/>
  <c r="D98" i="15"/>
  <c r="D86" i="15"/>
  <c r="D74" i="15"/>
  <c r="D64" i="15"/>
  <c r="D55" i="15"/>
  <c r="D44" i="15"/>
  <c r="D33" i="15"/>
  <c r="D21" i="15"/>
  <c r="D13" i="15"/>
  <c r="D5" i="15"/>
  <c r="B106" i="15"/>
  <c r="B102" i="15"/>
  <c r="E83" i="15"/>
  <c r="B62" i="15"/>
  <c r="E53" i="15"/>
  <c r="B44" i="15"/>
  <c r="E35" i="15"/>
  <c r="E25" i="15"/>
  <c r="B97" i="15"/>
  <c r="B92" i="15"/>
  <c r="B87" i="15"/>
  <c r="B78" i="15"/>
  <c r="B70" i="15"/>
  <c r="B66" i="15"/>
  <c r="B57" i="15"/>
  <c r="B48" i="15"/>
  <c r="E34" i="15"/>
  <c r="B16" i="15"/>
  <c r="B8" i="15"/>
  <c r="E101" i="15"/>
  <c r="E61" i="15"/>
  <c r="E52" i="15"/>
  <c r="B39" i="15"/>
  <c r="B20" i="15"/>
  <c r="B12" i="15"/>
  <c r="B105" i="15"/>
  <c r="E96" i="15"/>
  <c r="B82" i="15"/>
  <c r="D69" i="15"/>
  <c r="G69" i="15" s="1"/>
  <c r="E65" i="15"/>
  <c r="B43" i="15"/>
  <c r="B29" i="15"/>
  <c r="B24" i="15"/>
  <c r="B95" i="15"/>
  <c r="E76" i="15"/>
  <c r="B64" i="15"/>
  <c r="B42" i="15"/>
  <c r="B28" i="15"/>
  <c r="B84" i="15"/>
  <c r="B58" i="15"/>
  <c r="B40" i="15"/>
  <c r="B17" i="15"/>
  <c r="B100" i="15"/>
  <c r="B91" i="15"/>
  <c r="B86" i="15"/>
  <c r="B77" i="15"/>
  <c r="B69" i="15"/>
  <c r="B60" i="15"/>
  <c r="B56" i="15"/>
  <c r="B51" i="15"/>
  <c r="B47" i="15"/>
  <c r="B38" i="15"/>
  <c r="B33" i="15"/>
  <c r="B19" i="15"/>
  <c r="B15" i="15"/>
  <c r="B11" i="15"/>
  <c r="B7" i="15"/>
  <c r="B81" i="15"/>
  <c r="D68" i="15"/>
  <c r="G68" i="15" s="1"/>
  <c r="B79" i="15"/>
  <c r="B54" i="15"/>
  <c r="B31" i="15"/>
  <c r="B13" i="15"/>
  <c r="B104" i="15"/>
  <c r="E90" i="15"/>
  <c r="B23" i="15"/>
  <c r="B71" i="15"/>
  <c r="B36" i="15"/>
  <c r="B99" i="15"/>
  <c r="E94" i="15"/>
  <c r="E89" i="15"/>
  <c r="B85" i="15"/>
  <c r="E80" i="15"/>
  <c r="E75" i="15"/>
  <c r="B72" i="15"/>
  <c r="B68" i="15"/>
  <c r="B59" i="15"/>
  <c r="B55" i="15"/>
  <c r="B50" i="15"/>
  <c r="B46" i="15"/>
  <c r="E41" i="15"/>
  <c r="B37" i="15"/>
  <c r="B32" i="15"/>
  <c r="E22" i="15"/>
  <c r="B18" i="15"/>
  <c r="B14" i="15"/>
  <c r="B10" i="15"/>
  <c r="B6" i="15"/>
  <c r="E45" i="15"/>
  <c r="B98" i="15"/>
  <c r="B88" i="15"/>
  <c r="B67" i="15"/>
  <c r="B49" i="15"/>
  <c r="B26" i="15"/>
  <c r="B107" i="15"/>
  <c r="B103" i="15"/>
  <c r="B63" i="15"/>
  <c r="B5" i="15"/>
  <c r="B93" i="15"/>
  <c r="B21" i="15"/>
  <c r="B9" i="15"/>
  <c r="H13" i="15" l="1"/>
  <c r="F13" i="15"/>
  <c r="E13" i="15"/>
  <c r="AH13" i="15" s="1"/>
  <c r="L13" i="15"/>
  <c r="G13" i="15"/>
  <c r="P13" i="15"/>
  <c r="H98" i="15"/>
  <c r="E98" i="15"/>
  <c r="AH98" i="15" s="1"/>
  <c r="L98" i="15"/>
  <c r="F98" i="15"/>
  <c r="P98" i="15"/>
  <c r="G98" i="15"/>
  <c r="G66" i="15"/>
  <c r="F66" i="15"/>
  <c r="E66" i="15"/>
  <c r="AH66" i="15" s="1"/>
  <c r="L66" i="15"/>
  <c r="H66" i="15"/>
  <c r="P66" i="15"/>
  <c r="E47" i="15"/>
  <c r="AH47" i="15" s="1"/>
  <c r="F47" i="15"/>
  <c r="G47" i="15"/>
  <c r="L47" i="15"/>
  <c r="H47" i="15"/>
  <c r="P47" i="15"/>
  <c r="H26" i="15"/>
  <c r="E26" i="15"/>
  <c r="AH26" i="15" s="1"/>
  <c r="F26" i="15"/>
  <c r="P26" i="15"/>
  <c r="L26" i="15"/>
  <c r="G26" i="15"/>
  <c r="P9" i="15"/>
  <c r="G9" i="15"/>
  <c r="H9" i="15"/>
  <c r="F9" i="15"/>
  <c r="E9" i="15"/>
  <c r="AH9" i="15" s="1"/>
  <c r="L9" i="15"/>
  <c r="G92" i="15"/>
  <c r="H92" i="15"/>
  <c r="L92" i="15"/>
  <c r="F92" i="15"/>
  <c r="P92" i="15"/>
  <c r="E92" i="15"/>
  <c r="AH92" i="15" s="1"/>
  <c r="G72" i="15"/>
  <c r="F72" i="15"/>
  <c r="E72" i="15"/>
  <c r="P72" i="15"/>
  <c r="L72" i="15"/>
  <c r="H72" i="15"/>
  <c r="H51" i="15"/>
  <c r="G51" i="15"/>
  <c r="P51" i="15"/>
  <c r="F51" i="15"/>
  <c r="L51" i="15"/>
  <c r="E51" i="15"/>
  <c r="AH51" i="15" s="1"/>
  <c r="P32" i="15"/>
  <c r="L32" i="15"/>
  <c r="F32" i="15"/>
  <c r="E32" i="15"/>
  <c r="AH32" i="15" s="1"/>
  <c r="G32" i="15"/>
  <c r="H32" i="15"/>
  <c r="H21" i="15"/>
  <c r="L21" i="15"/>
  <c r="E21" i="15"/>
  <c r="AH21" i="15" s="1"/>
  <c r="F21" i="15"/>
  <c r="G21" i="15"/>
  <c r="P21" i="15"/>
  <c r="H107" i="15"/>
  <c r="G107" i="15"/>
  <c r="P107" i="15"/>
  <c r="E107" i="15"/>
  <c r="AH107" i="15" s="1"/>
  <c r="L107" i="15"/>
  <c r="F107" i="15"/>
  <c r="L77" i="15"/>
  <c r="H77" i="15"/>
  <c r="G77" i="15"/>
  <c r="F77" i="15"/>
  <c r="P77" i="15"/>
  <c r="E77" i="15"/>
  <c r="AH77" i="15" s="1"/>
  <c r="E57" i="15"/>
  <c r="AH57" i="15" s="1"/>
  <c r="P57" i="15"/>
  <c r="H57" i="15"/>
  <c r="G57" i="15"/>
  <c r="F57" i="15"/>
  <c r="L57" i="15"/>
  <c r="G38" i="15"/>
  <c r="F38" i="15"/>
  <c r="E38" i="15"/>
  <c r="AH38" i="15" s="1"/>
  <c r="P38" i="15"/>
  <c r="L38" i="15"/>
  <c r="H38" i="15"/>
  <c r="P17" i="15"/>
  <c r="F17" i="15"/>
  <c r="E17" i="15"/>
  <c r="AH17" i="15" s="1"/>
  <c r="L17" i="15"/>
  <c r="G17" i="15"/>
  <c r="H17" i="15"/>
  <c r="L103" i="15"/>
  <c r="F103" i="15"/>
  <c r="P103" i="15"/>
  <c r="G103" i="15"/>
  <c r="E103" i="15"/>
  <c r="AH103" i="15" s="1"/>
  <c r="H103" i="15"/>
  <c r="G82" i="15"/>
  <c r="E82" i="15"/>
  <c r="AH82" i="15" s="1"/>
  <c r="L82" i="15"/>
  <c r="F82" i="15"/>
  <c r="H82" i="15"/>
  <c r="P82" i="15"/>
  <c r="H62" i="15"/>
  <c r="L62" i="15"/>
  <c r="G62" i="15"/>
  <c r="E62" i="15"/>
  <c r="AH62" i="15" s="1"/>
  <c r="F62" i="15"/>
  <c r="P62" i="15"/>
  <c r="L43" i="15"/>
  <c r="P43" i="15"/>
  <c r="H43" i="15"/>
  <c r="G43" i="15"/>
  <c r="F43" i="15"/>
  <c r="E43" i="15"/>
  <c r="AH43" i="15" s="1"/>
  <c r="L33" i="15"/>
  <c r="G33" i="15"/>
  <c r="F33" i="15"/>
  <c r="P33" i="15"/>
  <c r="E33" i="15"/>
  <c r="AH33" i="15" s="1"/>
  <c r="H33" i="15"/>
  <c r="P6" i="15"/>
  <c r="H6" i="15"/>
  <c r="E6" i="15"/>
  <c r="AH6" i="15" s="1"/>
  <c r="L6" i="15"/>
  <c r="G6" i="15"/>
  <c r="F6" i="15"/>
  <c r="P87" i="15"/>
  <c r="G87" i="15"/>
  <c r="F87" i="15"/>
  <c r="E87" i="15"/>
  <c r="AH87" i="15" s="1"/>
  <c r="L87" i="15"/>
  <c r="H87" i="15"/>
  <c r="P67" i="15"/>
  <c r="L67" i="15"/>
  <c r="E67" i="15"/>
  <c r="AH67" i="15" s="1"/>
  <c r="F67" i="15"/>
  <c r="G67" i="15"/>
  <c r="H67" i="15"/>
  <c r="G48" i="15"/>
  <c r="E48" i="15"/>
  <c r="AH48" i="15" s="1"/>
  <c r="P48" i="15"/>
  <c r="H48" i="15"/>
  <c r="L48" i="15"/>
  <c r="F48" i="15"/>
  <c r="E28" i="15"/>
  <c r="AH28" i="15" s="1"/>
  <c r="P28" i="15"/>
  <c r="G28" i="15"/>
  <c r="L28" i="15"/>
  <c r="F28" i="15"/>
  <c r="H28" i="15"/>
  <c r="H10" i="15"/>
  <c r="L10" i="15"/>
  <c r="F10" i="15"/>
  <c r="E10" i="15"/>
  <c r="AH10" i="15" s="1"/>
  <c r="G10" i="15"/>
  <c r="P10" i="15"/>
  <c r="G93" i="15"/>
  <c r="H93" i="15"/>
  <c r="L93" i="15"/>
  <c r="P93" i="15"/>
  <c r="E93" i="15"/>
  <c r="AH93" i="15" s="1"/>
  <c r="F93" i="15"/>
  <c r="F54" i="15"/>
  <c r="P54" i="15"/>
  <c r="E54" i="15"/>
  <c r="AH54" i="15" s="1"/>
  <c r="L54" i="15"/>
  <c r="H54" i="15"/>
  <c r="G54" i="15"/>
  <c r="H44" i="15"/>
  <c r="F44" i="15"/>
  <c r="E44" i="15"/>
  <c r="AH44" i="15" s="1"/>
  <c r="L44" i="15"/>
  <c r="G44" i="15"/>
  <c r="P44" i="15"/>
  <c r="P14" i="15"/>
  <c r="E14" i="15"/>
  <c r="AH14" i="15" s="1"/>
  <c r="G14" i="15"/>
  <c r="H14" i="15"/>
  <c r="F14" i="15"/>
  <c r="L14" i="15"/>
  <c r="L99" i="15"/>
  <c r="G99" i="15"/>
  <c r="P99" i="15"/>
  <c r="F99" i="15"/>
  <c r="E99" i="15"/>
  <c r="AH99" i="15" s="1"/>
  <c r="H99" i="15"/>
  <c r="E78" i="15"/>
  <c r="AH78" i="15" s="1"/>
  <c r="G78" i="15"/>
  <c r="F78" i="15"/>
  <c r="P78" i="15"/>
  <c r="L78" i="15"/>
  <c r="H78" i="15"/>
  <c r="G58" i="15"/>
  <c r="P58" i="15"/>
  <c r="L58" i="15"/>
  <c r="F58" i="15"/>
  <c r="H58" i="15"/>
  <c r="E58" i="15"/>
  <c r="AH58" i="15" s="1"/>
  <c r="G39" i="15"/>
  <c r="F39" i="15"/>
  <c r="H39" i="15"/>
  <c r="E39" i="15"/>
  <c r="AH39" i="15" s="1"/>
  <c r="P39" i="15"/>
  <c r="L39" i="15"/>
  <c r="H18" i="15"/>
  <c r="G18" i="15"/>
  <c r="L18" i="15"/>
  <c r="F18" i="15"/>
  <c r="E18" i="15"/>
  <c r="AH18" i="15" s="1"/>
  <c r="P18" i="15"/>
  <c r="G104" i="15"/>
  <c r="L104" i="15"/>
  <c r="P104" i="15"/>
  <c r="F104" i="15"/>
  <c r="H104" i="15"/>
  <c r="E104" i="15"/>
  <c r="AH104" i="15" s="1"/>
  <c r="H84" i="15"/>
  <c r="F84" i="15"/>
  <c r="L84" i="15"/>
  <c r="P84" i="15"/>
  <c r="E84" i="15"/>
  <c r="AH84" i="15" s="1"/>
  <c r="G84" i="15"/>
  <c r="E63" i="15"/>
  <c r="AH63" i="15" s="1"/>
  <c r="P63" i="15"/>
  <c r="L63" i="15"/>
  <c r="H63" i="15"/>
  <c r="F63" i="15"/>
  <c r="G63" i="15"/>
  <c r="H55" i="15"/>
  <c r="G55" i="15"/>
  <c r="F55" i="15"/>
  <c r="P55" i="15"/>
  <c r="L55" i="15"/>
  <c r="E55" i="15"/>
  <c r="AH55" i="15" s="1"/>
  <c r="F23" i="15"/>
  <c r="L23" i="15"/>
  <c r="H23" i="15"/>
  <c r="E23" i="15"/>
  <c r="AH23" i="15" s="1"/>
  <c r="P23" i="15"/>
  <c r="G23" i="15"/>
  <c r="F7" i="15"/>
  <c r="G7" i="15"/>
  <c r="H7" i="15"/>
  <c r="L7" i="15"/>
  <c r="E7" i="15"/>
  <c r="AH7" i="15" s="1"/>
  <c r="P7" i="15"/>
  <c r="P88" i="15"/>
  <c r="E88" i="15"/>
  <c r="AH88" i="15" s="1"/>
  <c r="H88" i="15"/>
  <c r="L88" i="15"/>
  <c r="G88" i="15"/>
  <c r="F88" i="15"/>
  <c r="G70" i="15"/>
  <c r="H70" i="15"/>
  <c r="P70" i="15"/>
  <c r="F70" i="15"/>
  <c r="E70" i="15"/>
  <c r="AH70" i="15" s="1"/>
  <c r="L70" i="15"/>
  <c r="G49" i="15"/>
  <c r="L49" i="15"/>
  <c r="P49" i="15"/>
  <c r="H49" i="15"/>
  <c r="E49" i="15"/>
  <c r="AH49" i="15" s="1"/>
  <c r="F49" i="15"/>
  <c r="H29" i="15"/>
  <c r="P29" i="15"/>
  <c r="G29" i="15"/>
  <c r="L29" i="15"/>
  <c r="F29" i="15"/>
  <c r="E29" i="15"/>
  <c r="AH29" i="15" s="1"/>
  <c r="P11" i="15"/>
  <c r="G11" i="15"/>
  <c r="F11" i="15"/>
  <c r="L11" i="15"/>
  <c r="H11" i="15"/>
  <c r="E11" i="15"/>
  <c r="AH11" i="15" s="1"/>
  <c r="H95" i="15"/>
  <c r="P95" i="15"/>
  <c r="E95" i="15"/>
  <c r="AH95" i="15" s="1"/>
  <c r="G95" i="15"/>
  <c r="F95" i="15"/>
  <c r="L95" i="15"/>
  <c r="E73" i="15"/>
  <c r="AH73" i="15" s="1"/>
  <c r="G73" i="15"/>
  <c r="P73" i="15"/>
  <c r="H73" i="15"/>
  <c r="L73" i="15"/>
  <c r="F73" i="15"/>
  <c r="H64" i="15"/>
  <c r="F64" i="15"/>
  <c r="L64" i="15"/>
  <c r="E64" i="15"/>
  <c r="AH64" i="15" s="1"/>
  <c r="G64" i="15"/>
  <c r="P64" i="15"/>
  <c r="L36" i="15"/>
  <c r="G36" i="15"/>
  <c r="E36" i="15"/>
  <c r="AH36" i="15" s="1"/>
  <c r="P36" i="15"/>
  <c r="F36" i="15"/>
  <c r="H36" i="15"/>
  <c r="E15" i="15"/>
  <c r="AH15" i="15" s="1"/>
  <c r="F15" i="15"/>
  <c r="G15" i="15"/>
  <c r="H15" i="15"/>
  <c r="L15" i="15"/>
  <c r="P15" i="15"/>
  <c r="F100" i="15"/>
  <c r="L100" i="15"/>
  <c r="G100" i="15"/>
  <c r="P100" i="15"/>
  <c r="E100" i="15"/>
  <c r="AH100" i="15" s="1"/>
  <c r="H100" i="15"/>
  <c r="G79" i="15"/>
  <c r="F79" i="15"/>
  <c r="E79" i="15"/>
  <c r="AH79" i="15" s="1"/>
  <c r="H79" i="15"/>
  <c r="L79" i="15"/>
  <c r="P79" i="15"/>
  <c r="G59" i="15"/>
  <c r="E59" i="15"/>
  <c r="AH59" i="15" s="1"/>
  <c r="F59" i="15"/>
  <c r="L59" i="15"/>
  <c r="H59" i="15"/>
  <c r="P59" i="15"/>
  <c r="E40" i="15"/>
  <c r="AH40" i="15" s="1"/>
  <c r="F40" i="15"/>
  <c r="L40" i="15"/>
  <c r="G40" i="15"/>
  <c r="P40" i="15"/>
  <c r="H40" i="15"/>
  <c r="P19" i="15"/>
  <c r="F19" i="15"/>
  <c r="E19" i="15"/>
  <c r="AH19" i="15" s="1"/>
  <c r="L19" i="15"/>
  <c r="G19" i="15"/>
  <c r="H19" i="15"/>
  <c r="H105" i="15"/>
  <c r="L105" i="15"/>
  <c r="G105" i="15"/>
  <c r="E105" i="15"/>
  <c r="AH105" i="15" s="1"/>
  <c r="F105" i="15"/>
  <c r="P105" i="15"/>
  <c r="E85" i="15"/>
  <c r="AH85" i="15" s="1"/>
  <c r="H85" i="15"/>
  <c r="G85" i="15"/>
  <c r="F85" i="15"/>
  <c r="L85" i="15"/>
  <c r="P85" i="15"/>
  <c r="H74" i="15"/>
  <c r="L74" i="15"/>
  <c r="F74" i="15"/>
  <c r="G74" i="15"/>
  <c r="E74" i="15"/>
  <c r="AH74" i="15" s="1"/>
  <c r="P74" i="15"/>
  <c r="G46" i="15"/>
  <c r="H46" i="15"/>
  <c r="E46" i="15"/>
  <c r="AH46" i="15" s="1"/>
  <c r="P46" i="15"/>
  <c r="F46" i="15"/>
  <c r="L46" i="15"/>
  <c r="G24" i="15"/>
  <c r="H24" i="15"/>
  <c r="L24" i="15"/>
  <c r="P24" i="15"/>
  <c r="F24" i="15"/>
  <c r="E24" i="15"/>
  <c r="AH24" i="15" s="1"/>
  <c r="G8" i="15"/>
  <c r="L8" i="15"/>
  <c r="H8" i="15"/>
  <c r="F8" i="15"/>
  <c r="E8" i="15"/>
  <c r="AH8" i="15" s="1"/>
  <c r="P8" i="15"/>
  <c r="G91" i="15"/>
  <c r="L91" i="15"/>
  <c r="E91" i="15"/>
  <c r="AH91" i="15" s="1"/>
  <c r="P91" i="15"/>
  <c r="F91" i="15"/>
  <c r="H91" i="15"/>
  <c r="G71" i="15"/>
  <c r="F71" i="15"/>
  <c r="L71" i="15"/>
  <c r="P71" i="15"/>
  <c r="H71" i="15"/>
  <c r="E71" i="15"/>
  <c r="AH71" i="15" s="1"/>
  <c r="G50" i="15"/>
  <c r="H50" i="15"/>
  <c r="F50" i="15"/>
  <c r="P50" i="15"/>
  <c r="L50" i="15"/>
  <c r="E50" i="15"/>
  <c r="AH50" i="15" s="1"/>
  <c r="L31" i="15"/>
  <c r="P31" i="15"/>
  <c r="G31" i="15"/>
  <c r="H31" i="15"/>
  <c r="F31" i="15"/>
  <c r="E31" i="15"/>
  <c r="AH31" i="15" s="1"/>
  <c r="L12" i="15"/>
  <c r="G12" i="15"/>
  <c r="P12" i="15"/>
  <c r="F12" i="15"/>
  <c r="E12" i="15"/>
  <c r="AH12" i="15" s="1"/>
  <c r="H12" i="15"/>
  <c r="E97" i="15"/>
  <c r="AH97" i="15" s="1"/>
  <c r="F97" i="15"/>
  <c r="H97" i="15"/>
  <c r="P97" i="15"/>
  <c r="L97" i="15"/>
  <c r="G97" i="15"/>
  <c r="H86" i="15"/>
  <c r="E86" i="15"/>
  <c r="AH86" i="15" s="1"/>
  <c r="F86" i="15"/>
  <c r="L86" i="15"/>
  <c r="G86" i="15"/>
  <c r="P86" i="15"/>
  <c r="L56" i="15"/>
  <c r="H56" i="15"/>
  <c r="G56" i="15"/>
  <c r="P56" i="15"/>
  <c r="F56" i="15"/>
  <c r="E56" i="15"/>
  <c r="AH56" i="15" s="1"/>
  <c r="G37" i="15"/>
  <c r="L37" i="15"/>
  <c r="E37" i="15"/>
  <c r="AH37" i="15" s="1"/>
  <c r="H37" i="15"/>
  <c r="F37" i="15"/>
  <c r="P37" i="15"/>
  <c r="H16" i="15"/>
  <c r="P16" i="15"/>
  <c r="E16" i="15"/>
  <c r="AH16" i="15" s="1"/>
  <c r="G16" i="15"/>
  <c r="F16" i="15"/>
  <c r="L16" i="15"/>
  <c r="G102" i="15"/>
  <c r="P102" i="15"/>
  <c r="L102" i="15"/>
  <c r="F102" i="15"/>
  <c r="H102" i="15"/>
  <c r="E102" i="15"/>
  <c r="AH102" i="15" s="1"/>
  <c r="G81" i="15"/>
  <c r="E81" i="15"/>
  <c r="AH81" i="15" s="1"/>
  <c r="L81" i="15"/>
  <c r="P81" i="15"/>
  <c r="H81" i="15"/>
  <c r="F81" i="15"/>
  <c r="G60" i="15"/>
  <c r="H60" i="15"/>
  <c r="F60" i="15"/>
  <c r="P60" i="15"/>
  <c r="L60" i="15"/>
  <c r="E60" i="15"/>
  <c r="AH60" i="15" s="1"/>
  <c r="P42" i="15"/>
  <c r="L42" i="15"/>
  <c r="G42" i="15"/>
  <c r="F42" i="15"/>
  <c r="H42" i="15"/>
  <c r="E42" i="15"/>
  <c r="AH42" i="15" s="1"/>
  <c r="L20" i="15"/>
  <c r="H20" i="15"/>
  <c r="P20" i="15"/>
  <c r="G20" i="15"/>
  <c r="E20" i="15"/>
  <c r="AH20" i="15" s="1"/>
  <c r="F20" i="15"/>
  <c r="E106" i="15"/>
  <c r="AH106" i="15" s="1"/>
  <c r="L106" i="15"/>
  <c r="F106" i="15"/>
  <c r="P106" i="15"/>
  <c r="G106" i="15"/>
  <c r="H106" i="15"/>
  <c r="C5" i="13"/>
  <c r="S5" i="13" s="1"/>
  <c r="F5" i="15"/>
  <c r="G5" i="15"/>
  <c r="E5" i="15"/>
  <c r="AH5" i="15" s="1"/>
  <c r="C42" i="13"/>
  <c r="S42" i="13" s="1"/>
  <c r="D116" i="15"/>
  <c r="D11" i="21" s="1"/>
  <c r="H5" i="15"/>
  <c r="L5" i="15" s="1"/>
  <c r="P5" i="15" s="1"/>
  <c r="C20" i="13"/>
  <c r="S20" i="13" s="1"/>
  <c r="C13" i="13"/>
  <c r="S13" i="13" s="1"/>
  <c r="C10" i="13"/>
  <c r="S10" i="13" s="1"/>
  <c r="C104" i="13"/>
  <c r="S104" i="13" s="1"/>
  <c r="C15" i="13"/>
  <c r="S15" i="13" s="1"/>
  <c r="C51" i="13"/>
  <c r="S51" i="13" s="1"/>
  <c r="C86" i="13"/>
  <c r="S86" i="13" s="1"/>
  <c r="C97" i="13"/>
  <c r="S97" i="13" s="1"/>
  <c r="C29" i="13"/>
  <c r="S29" i="13" s="1"/>
  <c r="C21" i="13"/>
  <c r="S21" i="13" s="1"/>
  <c r="C99" i="13"/>
  <c r="S99" i="13" s="1"/>
  <c r="C50" i="13"/>
  <c r="S50" i="13" s="1"/>
  <c r="C19" i="13"/>
  <c r="S19" i="13" s="1"/>
  <c r="C56" i="13"/>
  <c r="S56" i="13" s="1"/>
  <c r="C91" i="13"/>
  <c r="S91" i="13" s="1"/>
  <c r="C43" i="13"/>
  <c r="S43" i="13" s="1"/>
  <c r="C66" i="13"/>
  <c r="S66" i="13" s="1"/>
  <c r="C72" i="13"/>
  <c r="S72" i="13" s="1"/>
  <c r="C28" i="13"/>
  <c r="S28" i="13" s="1"/>
  <c r="C11" i="13"/>
  <c r="S11" i="13" s="1"/>
  <c r="C24" i="13"/>
  <c r="S24" i="13" s="1"/>
  <c r="C98" i="13"/>
  <c r="S98" i="13" s="1"/>
  <c r="C67" i="13"/>
  <c r="S67" i="13" s="1"/>
  <c r="C106" i="13"/>
  <c r="S106" i="13" s="1"/>
  <c r="C44" i="13"/>
  <c r="S44" i="13" s="1"/>
  <c r="C31" i="13"/>
  <c r="S31" i="13" s="1"/>
  <c r="S71" i="13"/>
  <c r="C9" i="13"/>
  <c r="S9" i="13" s="1"/>
  <c r="C37" i="13"/>
  <c r="S37" i="13" s="1"/>
  <c r="C14" i="13"/>
  <c r="S14" i="13" s="1"/>
  <c r="C60" i="13"/>
  <c r="S60" i="13" s="1"/>
  <c r="C70" i="13"/>
  <c r="S70" i="13" s="1"/>
  <c r="C92" i="13"/>
  <c r="S92" i="13" s="1"/>
  <c r="C62" i="13"/>
  <c r="S62" i="13" s="1"/>
  <c r="C36" i="13"/>
  <c r="S36" i="13" s="1"/>
  <c r="C74" i="13"/>
  <c r="S74" i="13" s="1"/>
  <c r="C17" i="13"/>
  <c r="S17" i="13" s="1"/>
  <c r="C63" i="13"/>
  <c r="S63" i="13" s="1"/>
  <c r="C59" i="13"/>
  <c r="S59" i="13" s="1"/>
  <c r="C32" i="13"/>
  <c r="S32" i="13" s="1"/>
  <c r="C81" i="13"/>
  <c r="S81" i="13" s="1"/>
  <c r="C100" i="13"/>
  <c r="S100" i="13" s="1"/>
  <c r="C105" i="13"/>
  <c r="S105" i="13" s="1"/>
  <c r="C39" i="13"/>
  <c r="S39" i="13" s="1"/>
  <c r="C73" i="13"/>
  <c r="S73" i="13" s="1"/>
  <c r="C93" i="13"/>
  <c r="S93" i="13" s="1"/>
  <c r="C47" i="13"/>
  <c r="S47" i="13" s="1"/>
  <c r="C79" i="13"/>
  <c r="S79" i="13" s="1"/>
  <c r="C26" i="13"/>
  <c r="S26" i="13" s="1"/>
  <c r="C103" i="13"/>
  <c r="S103" i="13" s="1"/>
  <c r="C46" i="13"/>
  <c r="S46" i="13" s="1"/>
  <c r="C85" i="13"/>
  <c r="S85" i="13" s="1"/>
  <c r="C33" i="13"/>
  <c r="S33" i="13" s="1"/>
  <c r="C8" i="13"/>
  <c r="S8" i="13" s="1"/>
  <c r="C78" i="13"/>
  <c r="S78" i="13" s="1"/>
  <c r="C58" i="13"/>
  <c r="S58" i="13" s="1"/>
  <c r="C82" i="13"/>
  <c r="S82" i="13" s="1"/>
  <c r="C49" i="13"/>
  <c r="S49" i="13" s="1"/>
  <c r="C107" i="13"/>
  <c r="S107" i="13" s="1"/>
  <c r="C55" i="13"/>
  <c r="S55" i="13" s="1"/>
  <c r="C6" i="13"/>
  <c r="S6" i="13" s="1"/>
  <c r="C38" i="13"/>
  <c r="S38" i="13" s="1"/>
  <c r="C12" i="13"/>
  <c r="S12" i="13" s="1"/>
  <c r="C48" i="13"/>
  <c r="S48" i="13" s="1"/>
  <c r="C64" i="13"/>
  <c r="S64" i="13" s="1"/>
  <c r="C57" i="13"/>
  <c r="S57" i="13" s="1"/>
  <c r="C40" i="13"/>
  <c r="S40" i="13" s="1"/>
  <c r="C84" i="13"/>
  <c r="S84" i="13" s="1"/>
  <c r="C102" i="13"/>
  <c r="S102" i="13" s="1"/>
  <c r="C54" i="13"/>
  <c r="S54" i="13" s="1"/>
  <c r="C88" i="13"/>
  <c r="S88" i="13" s="1"/>
  <c r="C23" i="13"/>
  <c r="S23" i="13" s="1"/>
  <c r="C95" i="13"/>
  <c r="S95" i="13" s="1"/>
  <c r="C18" i="13"/>
  <c r="S18" i="13" s="1"/>
  <c r="C7" i="13"/>
  <c r="S7" i="13" s="1"/>
  <c r="C77" i="13"/>
  <c r="S77" i="13" s="1"/>
  <c r="C16" i="13"/>
  <c r="S16" i="13" s="1"/>
  <c r="C87" i="13"/>
  <c r="S87" i="13" s="1"/>
  <c r="AH72" i="15" l="1"/>
  <c r="AI65" i="15" s="1"/>
  <c r="D72" i="3"/>
  <c r="AE22" i="15"/>
  <c r="AD22" i="15"/>
  <c r="AE65" i="15"/>
  <c r="AD89" i="15"/>
  <c r="AI101" i="15"/>
  <c r="AD101" i="15"/>
  <c r="R20" i="15"/>
  <c r="Q20" i="15"/>
  <c r="AZ20" i="15" s="1"/>
  <c r="R42" i="15"/>
  <c r="Q42" i="15"/>
  <c r="AZ42" i="15" s="1"/>
  <c r="J81" i="15"/>
  <c r="I81" i="15"/>
  <c r="AN81" i="15" s="1"/>
  <c r="M102" i="15"/>
  <c r="N102" i="15"/>
  <c r="J16" i="15"/>
  <c r="I16" i="15"/>
  <c r="AN16" i="15" s="1"/>
  <c r="Q50" i="15"/>
  <c r="AZ50" i="15" s="1"/>
  <c r="R50" i="15"/>
  <c r="R8" i="15"/>
  <c r="Q8" i="15"/>
  <c r="AZ8" i="15" s="1"/>
  <c r="R24" i="15"/>
  <c r="Q24" i="15"/>
  <c r="AZ24" i="15" s="1"/>
  <c r="J46" i="15"/>
  <c r="I46" i="15"/>
  <c r="N46" i="13" s="1"/>
  <c r="AE52" i="15"/>
  <c r="R105" i="15"/>
  <c r="Q105" i="15"/>
  <c r="AZ105" i="15" s="1"/>
  <c r="N19" i="15"/>
  <c r="M19" i="15"/>
  <c r="AT19" i="15" s="1"/>
  <c r="Q79" i="15"/>
  <c r="AZ79" i="15" s="1"/>
  <c r="R79" i="15"/>
  <c r="Q100" i="15"/>
  <c r="AZ100" i="15" s="1"/>
  <c r="R100" i="15"/>
  <c r="Q64" i="15"/>
  <c r="AZ64" i="15" s="1"/>
  <c r="R64" i="15"/>
  <c r="N73" i="15"/>
  <c r="M73" i="15"/>
  <c r="AT73" i="15" s="1"/>
  <c r="R11" i="15"/>
  <c r="Q11" i="15"/>
  <c r="AZ11" i="15" s="1"/>
  <c r="Q70" i="15"/>
  <c r="AZ70" i="15" s="1"/>
  <c r="R70" i="15"/>
  <c r="R88" i="15"/>
  <c r="Q88" i="15"/>
  <c r="AZ88" i="15" s="1"/>
  <c r="Q23" i="15"/>
  <c r="R23" i="15"/>
  <c r="AP22" i="15" s="1"/>
  <c r="N63" i="15"/>
  <c r="M63" i="15"/>
  <c r="AT63" i="15" s="1"/>
  <c r="J84" i="15"/>
  <c r="I84" i="15"/>
  <c r="AN84" i="15" s="1"/>
  <c r="J39" i="15"/>
  <c r="I39" i="15"/>
  <c r="AN39" i="15" s="1"/>
  <c r="J44" i="15"/>
  <c r="I44" i="15"/>
  <c r="AN44" i="15" s="1"/>
  <c r="N93" i="15"/>
  <c r="M93" i="15"/>
  <c r="J10" i="15"/>
  <c r="I10" i="15"/>
  <c r="AN10" i="15" s="1"/>
  <c r="M48" i="15"/>
  <c r="AT48" i="15" s="1"/>
  <c r="N48" i="15"/>
  <c r="Q87" i="15"/>
  <c r="AZ87" i="15" s="1"/>
  <c r="R87" i="15"/>
  <c r="N62" i="15"/>
  <c r="M62" i="15"/>
  <c r="AT62" i="15" s="1"/>
  <c r="J103" i="15"/>
  <c r="I103" i="15"/>
  <c r="AN103" i="15" s="1"/>
  <c r="N17" i="15"/>
  <c r="M17" i="15"/>
  <c r="AT17" i="15" s="1"/>
  <c r="AI75" i="15"/>
  <c r="M21" i="15"/>
  <c r="AT21" i="15" s="1"/>
  <c r="N21" i="15"/>
  <c r="N32" i="15"/>
  <c r="M32" i="15"/>
  <c r="AT32" i="15" s="1"/>
  <c r="J72" i="15"/>
  <c r="I72" i="15"/>
  <c r="AN72" i="15" s="1"/>
  <c r="Q47" i="15"/>
  <c r="AZ47" i="15" s="1"/>
  <c r="R47" i="15"/>
  <c r="M66" i="15"/>
  <c r="N66" i="15"/>
  <c r="R106" i="15"/>
  <c r="Q106" i="15"/>
  <c r="AZ106" i="15" s="1"/>
  <c r="I20" i="15"/>
  <c r="AN20" i="15" s="1"/>
  <c r="J20" i="15"/>
  <c r="Q81" i="15"/>
  <c r="AZ81" i="15" s="1"/>
  <c r="R81" i="15"/>
  <c r="Q102" i="15"/>
  <c r="R102" i="15"/>
  <c r="R37" i="15"/>
  <c r="Q37" i="15"/>
  <c r="AZ37" i="15" s="1"/>
  <c r="R56" i="15"/>
  <c r="Q56" i="15"/>
  <c r="AZ56" i="15" s="1"/>
  <c r="N24" i="15"/>
  <c r="M24" i="15"/>
  <c r="AT24" i="15" s="1"/>
  <c r="M79" i="15"/>
  <c r="AT79" i="15" s="1"/>
  <c r="N79" i="15"/>
  <c r="I73" i="15"/>
  <c r="AN73" i="15" s="1"/>
  <c r="J73" i="15"/>
  <c r="R95" i="15"/>
  <c r="Q95" i="15"/>
  <c r="AZ95" i="15" s="1"/>
  <c r="J49" i="15"/>
  <c r="I49" i="15"/>
  <c r="AN49" i="15" s="1"/>
  <c r="I70" i="15"/>
  <c r="AN70" i="15" s="1"/>
  <c r="J70" i="15"/>
  <c r="Q7" i="15"/>
  <c r="AZ7" i="15" s="1"/>
  <c r="R7" i="15"/>
  <c r="AI22" i="15"/>
  <c r="Q63" i="15"/>
  <c r="AZ63" i="15" s="1"/>
  <c r="R63" i="15"/>
  <c r="I78" i="15"/>
  <c r="AN78" i="15" s="1"/>
  <c r="J78" i="15"/>
  <c r="J93" i="15"/>
  <c r="I93" i="15"/>
  <c r="AN93" i="15" s="1"/>
  <c r="I28" i="15"/>
  <c r="AN28" i="15" s="1"/>
  <c r="J28" i="15"/>
  <c r="J48" i="15"/>
  <c r="I48" i="15"/>
  <c r="AN48" i="15" s="1"/>
  <c r="M67" i="15"/>
  <c r="AT67" i="15" s="1"/>
  <c r="N67" i="15"/>
  <c r="R33" i="15"/>
  <c r="Q33" i="15"/>
  <c r="AZ33" i="15" s="1"/>
  <c r="J43" i="15"/>
  <c r="I43" i="15"/>
  <c r="AN43" i="15" s="1"/>
  <c r="J62" i="15"/>
  <c r="I62" i="15"/>
  <c r="AN62" i="15" s="1"/>
  <c r="R77" i="15"/>
  <c r="Q77" i="15"/>
  <c r="R107" i="15"/>
  <c r="Q107" i="15"/>
  <c r="AZ107" i="15" s="1"/>
  <c r="I21" i="15"/>
  <c r="AN21" i="15" s="1"/>
  <c r="J21" i="15"/>
  <c r="R32" i="15"/>
  <c r="Q32" i="15"/>
  <c r="AZ32" i="15" s="1"/>
  <c r="N72" i="15"/>
  <c r="M72" i="15"/>
  <c r="AT72" i="15" s="1"/>
  <c r="N92" i="15"/>
  <c r="M92" i="15"/>
  <c r="AT92" i="15" s="1"/>
  <c r="Q9" i="15"/>
  <c r="AZ9" i="15" s="1"/>
  <c r="R9" i="15"/>
  <c r="I47" i="15"/>
  <c r="AN47" i="15" s="1"/>
  <c r="J47" i="15"/>
  <c r="J98" i="15"/>
  <c r="I98" i="15"/>
  <c r="AN98" i="15" s="1"/>
  <c r="M20" i="15"/>
  <c r="AT20" i="15" s="1"/>
  <c r="N20" i="15"/>
  <c r="N60" i="15"/>
  <c r="M60" i="15"/>
  <c r="AT60" i="15" s="1"/>
  <c r="M81" i="15"/>
  <c r="AT81" i="15" s="1"/>
  <c r="N81" i="15"/>
  <c r="J86" i="15"/>
  <c r="I86" i="15"/>
  <c r="AN86" i="15" s="1"/>
  <c r="J12" i="15"/>
  <c r="I12" i="15"/>
  <c r="AN12" i="15" s="1"/>
  <c r="J31" i="15"/>
  <c r="I31" i="15"/>
  <c r="AN31" i="15" s="1"/>
  <c r="J50" i="15"/>
  <c r="I50" i="15"/>
  <c r="AN50" i="15" s="1"/>
  <c r="I91" i="15"/>
  <c r="N91" i="13" s="1"/>
  <c r="J91" i="15"/>
  <c r="I24" i="15"/>
  <c r="AN24" i="15" s="1"/>
  <c r="J24" i="15"/>
  <c r="R74" i="15"/>
  <c r="Q74" i="15"/>
  <c r="AZ74" i="15" s="1"/>
  <c r="R85" i="15"/>
  <c r="Q85" i="15"/>
  <c r="AZ85" i="15" s="1"/>
  <c r="Q59" i="15"/>
  <c r="AZ59" i="15" s="1"/>
  <c r="R59" i="15"/>
  <c r="I79" i="15"/>
  <c r="AN79" i="15" s="1"/>
  <c r="J79" i="15"/>
  <c r="M100" i="15"/>
  <c r="AT100" i="15" s="1"/>
  <c r="N100" i="15"/>
  <c r="I36" i="15"/>
  <c r="N36" i="13" s="1"/>
  <c r="J36" i="15"/>
  <c r="R73" i="15"/>
  <c r="Q73" i="15"/>
  <c r="AZ73" i="15" s="1"/>
  <c r="J95" i="15"/>
  <c r="I95" i="15"/>
  <c r="AN95" i="15" s="1"/>
  <c r="Q49" i="15"/>
  <c r="AZ49" i="15" s="1"/>
  <c r="R49" i="15"/>
  <c r="J23" i="15"/>
  <c r="I23" i="15"/>
  <c r="J55" i="15"/>
  <c r="I55" i="15"/>
  <c r="AN55" i="15" s="1"/>
  <c r="J104" i="15"/>
  <c r="I104" i="15"/>
  <c r="AN104" i="15" s="1"/>
  <c r="N18" i="15"/>
  <c r="M18" i="15"/>
  <c r="AT18" i="15" s="1"/>
  <c r="M78" i="15"/>
  <c r="AT78" i="15" s="1"/>
  <c r="N78" i="15"/>
  <c r="Q99" i="15"/>
  <c r="AZ99" i="15" s="1"/>
  <c r="R99" i="15"/>
  <c r="R14" i="15"/>
  <c r="Q14" i="15"/>
  <c r="AZ14" i="15" s="1"/>
  <c r="J54" i="15"/>
  <c r="I54" i="15"/>
  <c r="N54" i="13" s="1"/>
  <c r="Q48" i="15"/>
  <c r="AZ48" i="15" s="1"/>
  <c r="R48" i="15"/>
  <c r="R67" i="15"/>
  <c r="Q67" i="15"/>
  <c r="AZ67" i="15" s="1"/>
  <c r="Q43" i="15"/>
  <c r="AZ43" i="15" s="1"/>
  <c r="R43" i="15"/>
  <c r="Q82" i="15"/>
  <c r="AZ82" i="15" s="1"/>
  <c r="R82" i="15"/>
  <c r="M57" i="15"/>
  <c r="AT57" i="15" s="1"/>
  <c r="N57" i="15"/>
  <c r="AD75" i="15"/>
  <c r="AE101" i="15"/>
  <c r="Q72" i="15"/>
  <c r="AZ72" i="15" s="1"/>
  <c r="R72" i="15"/>
  <c r="J92" i="15"/>
  <c r="I92" i="15"/>
  <c r="AN92" i="15" s="1"/>
  <c r="N47" i="15"/>
  <c r="M47" i="15"/>
  <c r="AT47" i="15" s="1"/>
  <c r="AD65" i="15"/>
  <c r="Q13" i="15"/>
  <c r="AZ13" i="15" s="1"/>
  <c r="R13" i="15"/>
  <c r="N106" i="15"/>
  <c r="M106" i="15"/>
  <c r="AT106" i="15" s="1"/>
  <c r="Q60" i="15"/>
  <c r="AZ60" i="15" s="1"/>
  <c r="R60" i="15"/>
  <c r="M16" i="15"/>
  <c r="AT16" i="15" s="1"/>
  <c r="N16" i="15"/>
  <c r="I37" i="15"/>
  <c r="AN37" i="15" s="1"/>
  <c r="J37" i="15"/>
  <c r="I56" i="15"/>
  <c r="AN56" i="15" s="1"/>
  <c r="J56" i="15"/>
  <c r="I8" i="15"/>
  <c r="AN8" i="15" s="1"/>
  <c r="J8" i="15"/>
  <c r="N85" i="15"/>
  <c r="M85" i="15"/>
  <c r="AT85" i="15" s="1"/>
  <c r="R19" i="15"/>
  <c r="Q19" i="15"/>
  <c r="AZ19" i="15" s="1"/>
  <c r="J59" i="15"/>
  <c r="I59" i="15"/>
  <c r="AN59" i="15" s="1"/>
  <c r="AD34" i="15"/>
  <c r="N64" i="15"/>
  <c r="M64" i="15"/>
  <c r="AT64" i="15" s="1"/>
  <c r="N29" i="15"/>
  <c r="M29" i="15"/>
  <c r="AT29" i="15" s="1"/>
  <c r="M49" i="15"/>
  <c r="AT49" i="15" s="1"/>
  <c r="N49" i="15"/>
  <c r="N7" i="15"/>
  <c r="M7" i="15"/>
  <c r="AT7" i="15" s="1"/>
  <c r="M23" i="15"/>
  <c r="N23" i="15"/>
  <c r="AE34" i="15"/>
  <c r="Q78" i="15"/>
  <c r="AZ78" i="15" s="1"/>
  <c r="R78" i="15"/>
  <c r="Q44" i="15"/>
  <c r="AZ44" i="15" s="1"/>
  <c r="R44" i="15"/>
  <c r="N54" i="15"/>
  <c r="M54" i="15"/>
  <c r="R10" i="15"/>
  <c r="Q10" i="15"/>
  <c r="M28" i="15"/>
  <c r="AT28" i="15" s="1"/>
  <c r="N28" i="15"/>
  <c r="J87" i="15"/>
  <c r="I87" i="15"/>
  <c r="AN87" i="15" s="1"/>
  <c r="M6" i="15"/>
  <c r="AT6" i="15" s="1"/>
  <c r="N6" i="15"/>
  <c r="M43" i="15"/>
  <c r="AT43" i="15" s="1"/>
  <c r="N43" i="15"/>
  <c r="I82" i="15"/>
  <c r="AN82" i="15" s="1"/>
  <c r="J82" i="15"/>
  <c r="Q103" i="15"/>
  <c r="AZ103" i="15" s="1"/>
  <c r="R103" i="15"/>
  <c r="Q17" i="15"/>
  <c r="AZ17" i="15" s="1"/>
  <c r="R17" i="15"/>
  <c r="J107" i="15"/>
  <c r="I107" i="15"/>
  <c r="AN107" i="15" s="1"/>
  <c r="AE75" i="15"/>
  <c r="M51" i="15"/>
  <c r="AT51" i="15" s="1"/>
  <c r="N51" i="15"/>
  <c r="N26" i="15"/>
  <c r="M26" i="15"/>
  <c r="J42" i="15"/>
  <c r="I42" i="15"/>
  <c r="AN42" i="15" s="1"/>
  <c r="N56" i="15"/>
  <c r="M56" i="15"/>
  <c r="AT56" i="15" s="1"/>
  <c r="Q31" i="15"/>
  <c r="AZ31" i="15" s="1"/>
  <c r="R31" i="15"/>
  <c r="Q91" i="15"/>
  <c r="R91" i="15"/>
  <c r="M8" i="15"/>
  <c r="AT8" i="15" s="1"/>
  <c r="N8" i="15"/>
  <c r="M46" i="15"/>
  <c r="N46" i="15"/>
  <c r="N105" i="15"/>
  <c r="M105" i="15"/>
  <c r="AT105" i="15" s="1"/>
  <c r="J40" i="15"/>
  <c r="I40" i="15"/>
  <c r="AN40" i="15" s="1"/>
  <c r="M59" i="15"/>
  <c r="AT59" i="15" s="1"/>
  <c r="N59" i="15"/>
  <c r="Q15" i="15"/>
  <c r="AZ15" i="15" s="1"/>
  <c r="R15" i="15"/>
  <c r="Q36" i="15"/>
  <c r="R36" i="15"/>
  <c r="J11" i="15"/>
  <c r="I11" i="15"/>
  <c r="AN11" i="15" s="1"/>
  <c r="I7" i="15"/>
  <c r="AN7" i="15" s="1"/>
  <c r="J7" i="15"/>
  <c r="AE89" i="15"/>
  <c r="Q104" i="15"/>
  <c r="AZ104" i="15" s="1"/>
  <c r="R104" i="15"/>
  <c r="J18" i="15"/>
  <c r="I18" i="15"/>
  <c r="AN18" i="15" s="1"/>
  <c r="I58" i="15"/>
  <c r="AN58" i="15" s="1"/>
  <c r="J58" i="15"/>
  <c r="M99" i="15"/>
  <c r="AT99" i="15" s="1"/>
  <c r="N99" i="15"/>
  <c r="AI52" i="15"/>
  <c r="N87" i="15"/>
  <c r="M87" i="15"/>
  <c r="AT87" i="15" s="1"/>
  <c r="M33" i="15"/>
  <c r="AT33" i="15" s="1"/>
  <c r="N33" i="15"/>
  <c r="R62" i="15"/>
  <c r="Q62" i="15"/>
  <c r="AZ62" i="15" s="1"/>
  <c r="I38" i="15"/>
  <c r="AN38" i="15" s="1"/>
  <c r="J38" i="15"/>
  <c r="J77" i="15"/>
  <c r="I77" i="15"/>
  <c r="N78" i="13" s="1"/>
  <c r="R21" i="15"/>
  <c r="Q21" i="15"/>
  <c r="AZ21" i="15" s="1"/>
  <c r="J32" i="15"/>
  <c r="I32" i="15"/>
  <c r="AN32" i="15" s="1"/>
  <c r="M9" i="15"/>
  <c r="AT9" i="15" s="1"/>
  <c r="N9" i="15"/>
  <c r="R26" i="15"/>
  <c r="Q26" i="15"/>
  <c r="N13" i="15"/>
  <c r="M13" i="15"/>
  <c r="AT13" i="15" s="1"/>
  <c r="J60" i="15"/>
  <c r="I60" i="15"/>
  <c r="AN60" i="15" s="1"/>
  <c r="M37" i="15"/>
  <c r="AT37" i="15" s="1"/>
  <c r="N37" i="15"/>
  <c r="Q86" i="15"/>
  <c r="AZ86" i="15" s="1"/>
  <c r="R86" i="15"/>
  <c r="M97" i="15"/>
  <c r="AT97" i="15" s="1"/>
  <c r="N97" i="15"/>
  <c r="R12" i="15"/>
  <c r="Q12" i="15"/>
  <c r="AZ12" i="15" s="1"/>
  <c r="N31" i="15"/>
  <c r="M31" i="15"/>
  <c r="AT31" i="15" s="1"/>
  <c r="J71" i="15"/>
  <c r="I71" i="15"/>
  <c r="AN71" i="15" s="1"/>
  <c r="AI89" i="15"/>
  <c r="AD45" i="15"/>
  <c r="J105" i="15"/>
  <c r="I105" i="15"/>
  <c r="AN105" i="15" s="1"/>
  <c r="R40" i="15"/>
  <c r="Q40" i="15"/>
  <c r="AZ40" i="15" s="1"/>
  <c r="N15" i="15"/>
  <c r="M15" i="15"/>
  <c r="AT15" i="15" s="1"/>
  <c r="AI34" i="15"/>
  <c r="J64" i="15"/>
  <c r="I64" i="15"/>
  <c r="AN64" i="15" s="1"/>
  <c r="N95" i="15"/>
  <c r="M95" i="15"/>
  <c r="M11" i="15"/>
  <c r="AT11" i="15" s="1"/>
  <c r="N11" i="15"/>
  <c r="R29" i="15"/>
  <c r="Q29" i="15"/>
  <c r="AZ29" i="15" s="1"/>
  <c r="M70" i="15"/>
  <c r="AT70" i="15" s="1"/>
  <c r="N70" i="15"/>
  <c r="M88" i="15"/>
  <c r="AT88" i="15" s="1"/>
  <c r="N88" i="15"/>
  <c r="R84" i="15"/>
  <c r="Q84" i="15"/>
  <c r="AZ84" i="15" s="1"/>
  <c r="N104" i="15"/>
  <c r="M104" i="15"/>
  <c r="AT104" i="15" s="1"/>
  <c r="M39" i="15"/>
  <c r="AT39" i="15" s="1"/>
  <c r="N39" i="15"/>
  <c r="M14" i="15"/>
  <c r="AT14" i="15" s="1"/>
  <c r="N14" i="15"/>
  <c r="N44" i="15"/>
  <c r="M44" i="15"/>
  <c r="AT44" i="15" s="1"/>
  <c r="R54" i="15"/>
  <c r="Q54" i="15"/>
  <c r="R28" i="15"/>
  <c r="Q28" i="15"/>
  <c r="AZ28" i="15" s="1"/>
  <c r="I67" i="15"/>
  <c r="AN67" i="15" s="1"/>
  <c r="J67" i="15"/>
  <c r="J6" i="15"/>
  <c r="I6" i="15"/>
  <c r="AN6" i="15" s="1"/>
  <c r="AE45" i="15"/>
  <c r="N82" i="15"/>
  <c r="M82" i="15"/>
  <c r="AT82" i="15" s="1"/>
  <c r="M103" i="15"/>
  <c r="AT103" i="15" s="1"/>
  <c r="N103" i="15"/>
  <c r="M38" i="15"/>
  <c r="AT38" i="15" s="1"/>
  <c r="N38" i="15"/>
  <c r="I57" i="15"/>
  <c r="AN57" i="15" s="1"/>
  <c r="J57" i="15"/>
  <c r="N77" i="15"/>
  <c r="M77" i="15"/>
  <c r="R51" i="15"/>
  <c r="Q51" i="15"/>
  <c r="AZ51" i="15" s="1"/>
  <c r="AD25" i="15"/>
  <c r="Q98" i="15"/>
  <c r="AZ98" i="15" s="1"/>
  <c r="R98" i="15"/>
  <c r="I102" i="15"/>
  <c r="N102" i="13" s="1"/>
  <c r="J102" i="15"/>
  <c r="R97" i="15"/>
  <c r="Q97" i="15"/>
  <c r="AZ97" i="15" s="1"/>
  <c r="Q71" i="15"/>
  <c r="AZ71" i="15" s="1"/>
  <c r="R71" i="15"/>
  <c r="M91" i="15"/>
  <c r="N91" i="15"/>
  <c r="R46" i="15"/>
  <c r="Q46" i="15"/>
  <c r="N74" i="15"/>
  <c r="M74" i="15"/>
  <c r="AT74" i="15" s="1"/>
  <c r="J85" i="15"/>
  <c r="I85" i="15"/>
  <c r="AN85" i="15" s="1"/>
  <c r="I19" i="15"/>
  <c r="AN19" i="15" s="1"/>
  <c r="J19" i="15"/>
  <c r="I100" i="15"/>
  <c r="AN100" i="15" s="1"/>
  <c r="J100" i="15"/>
  <c r="I15" i="15"/>
  <c r="AN15" i="15" s="1"/>
  <c r="J15" i="15"/>
  <c r="AE25" i="15"/>
  <c r="J29" i="15"/>
  <c r="I29" i="15"/>
  <c r="AN29" i="15" s="1"/>
  <c r="I88" i="15"/>
  <c r="AN88" i="15" s="1"/>
  <c r="J88" i="15"/>
  <c r="M55" i="15"/>
  <c r="AT55" i="15" s="1"/>
  <c r="N55" i="15"/>
  <c r="N84" i="15"/>
  <c r="M84" i="15"/>
  <c r="AT84" i="15" s="1"/>
  <c r="Q39" i="15"/>
  <c r="AZ39" i="15" s="1"/>
  <c r="R39" i="15"/>
  <c r="M58" i="15"/>
  <c r="AT58" i="15" s="1"/>
  <c r="N58" i="15"/>
  <c r="AD52" i="15"/>
  <c r="R6" i="15"/>
  <c r="Q6" i="15"/>
  <c r="AZ6" i="15" s="1"/>
  <c r="J17" i="15"/>
  <c r="I17" i="15"/>
  <c r="AN17" i="15" s="1"/>
  <c r="Q38" i="15"/>
  <c r="AZ38" i="15" s="1"/>
  <c r="R38" i="15"/>
  <c r="Q57" i="15"/>
  <c r="AZ57" i="15" s="1"/>
  <c r="R57" i="15"/>
  <c r="AI25" i="15"/>
  <c r="R66" i="15"/>
  <c r="Q66" i="15"/>
  <c r="AZ66" i="15" s="1"/>
  <c r="J106" i="15"/>
  <c r="I106" i="15"/>
  <c r="AN106" i="15" s="1"/>
  <c r="N42" i="15"/>
  <c r="M42" i="15"/>
  <c r="AT42" i="15" s="1"/>
  <c r="R16" i="15"/>
  <c r="Q16" i="15"/>
  <c r="AZ16" i="15" s="1"/>
  <c r="N86" i="15"/>
  <c r="M86" i="15"/>
  <c r="AT86" i="15" s="1"/>
  <c r="J97" i="15"/>
  <c r="I97" i="15"/>
  <c r="AN97" i="15" s="1"/>
  <c r="M12" i="15"/>
  <c r="AT12" i="15" s="1"/>
  <c r="N12" i="15"/>
  <c r="N50" i="15"/>
  <c r="M50" i="15"/>
  <c r="AT50" i="15" s="1"/>
  <c r="M71" i="15"/>
  <c r="AT71" i="15" s="1"/>
  <c r="N71" i="15"/>
  <c r="AI45" i="15"/>
  <c r="J74" i="15"/>
  <c r="I74" i="15"/>
  <c r="AN74" i="15" s="1"/>
  <c r="N40" i="15"/>
  <c r="M40" i="15"/>
  <c r="AT40" i="15" s="1"/>
  <c r="N36" i="15"/>
  <c r="M36" i="15"/>
  <c r="R55" i="15"/>
  <c r="Q55" i="15"/>
  <c r="AZ55" i="15" s="1"/>
  <c r="J63" i="15"/>
  <c r="I63" i="15"/>
  <c r="AN63" i="15" s="1"/>
  <c r="R18" i="15"/>
  <c r="Q18" i="15"/>
  <c r="AZ18" i="15" s="1"/>
  <c r="Q58" i="15"/>
  <c r="AZ58" i="15" s="1"/>
  <c r="R58" i="15"/>
  <c r="J99" i="15"/>
  <c r="I99" i="15"/>
  <c r="AN99" i="15" s="1"/>
  <c r="J14" i="15"/>
  <c r="I14" i="15"/>
  <c r="AN14" i="15" s="1"/>
  <c r="R93" i="15"/>
  <c r="Q93" i="15"/>
  <c r="AZ93" i="15" s="1"/>
  <c r="M10" i="15"/>
  <c r="AT10" i="15" s="1"/>
  <c r="N10" i="15"/>
  <c r="I33" i="15"/>
  <c r="AN33" i="15" s="1"/>
  <c r="J33" i="15"/>
  <c r="M107" i="15"/>
  <c r="AT107" i="15" s="1"/>
  <c r="N107" i="15"/>
  <c r="J51" i="15"/>
  <c r="I51" i="15"/>
  <c r="AN51" i="15" s="1"/>
  <c r="Q92" i="15"/>
  <c r="AZ92" i="15" s="1"/>
  <c r="R92" i="15"/>
  <c r="J9" i="15"/>
  <c r="I9" i="15"/>
  <c r="AN9" i="15" s="1"/>
  <c r="J26" i="15"/>
  <c r="I26" i="15"/>
  <c r="N26" i="13" s="1"/>
  <c r="J66" i="15"/>
  <c r="I66" i="15"/>
  <c r="N66" i="13" s="1"/>
  <c r="N98" i="15"/>
  <c r="M98" i="15"/>
  <c r="AT98" i="15" s="1"/>
  <c r="I13" i="15"/>
  <c r="AN13" i="15" s="1"/>
  <c r="J13" i="15"/>
  <c r="M5" i="15"/>
  <c r="AT5" i="15" s="1"/>
  <c r="N5" i="15"/>
  <c r="D109" i="15"/>
  <c r="D110" i="3" s="1"/>
  <c r="AG4" i="15"/>
  <c r="AE4" i="15" s="1"/>
  <c r="AD4" i="15"/>
  <c r="C116" i="3"/>
  <c r="AI4" i="15"/>
  <c r="AC109" i="15"/>
  <c r="D44" i="3"/>
  <c r="D24" i="3"/>
  <c r="D29" i="3"/>
  <c r="D104" i="3"/>
  <c r="D19" i="3"/>
  <c r="D15" i="3"/>
  <c r="D20" i="3"/>
  <c r="D40" i="13"/>
  <c r="D39" i="13"/>
  <c r="D66" i="13"/>
  <c r="D87" i="13"/>
  <c r="D18" i="13"/>
  <c r="D54" i="13"/>
  <c r="D57" i="13"/>
  <c r="D107" i="13"/>
  <c r="D78" i="13"/>
  <c r="D46" i="13"/>
  <c r="D47" i="13"/>
  <c r="D105" i="13"/>
  <c r="D59" i="13"/>
  <c r="D9" i="13"/>
  <c r="D106" i="13"/>
  <c r="D11" i="13"/>
  <c r="D43" i="13"/>
  <c r="D50" i="13"/>
  <c r="D97" i="13"/>
  <c r="D104" i="13"/>
  <c r="D7" i="13"/>
  <c r="D85" i="13"/>
  <c r="D37" i="13"/>
  <c r="D29" i="13"/>
  <c r="D36" i="13"/>
  <c r="D60" i="13"/>
  <c r="D55" i="13"/>
  <c r="D79" i="13"/>
  <c r="D24" i="13"/>
  <c r="D16" i="13"/>
  <c r="D95" i="13"/>
  <c r="D102" i="13"/>
  <c r="D64" i="13"/>
  <c r="D38" i="13"/>
  <c r="D49" i="13"/>
  <c r="D8" i="13"/>
  <c r="D103" i="13"/>
  <c r="D93" i="13"/>
  <c r="D100" i="13"/>
  <c r="D63" i="13"/>
  <c r="D42" i="13"/>
  <c r="D71" i="13"/>
  <c r="D67" i="13"/>
  <c r="D28" i="13"/>
  <c r="D91" i="13"/>
  <c r="D99" i="13"/>
  <c r="D86" i="13"/>
  <c r="D10" i="13"/>
  <c r="D37" i="3"/>
  <c r="D62" i="13"/>
  <c r="D23" i="13"/>
  <c r="D84" i="13"/>
  <c r="D6" i="13"/>
  <c r="D82" i="13"/>
  <c r="D33" i="13"/>
  <c r="D26" i="13"/>
  <c r="D73" i="13"/>
  <c r="D81" i="13"/>
  <c r="D17" i="13"/>
  <c r="D14" i="13"/>
  <c r="D98" i="13"/>
  <c r="D56" i="13"/>
  <c r="D51" i="13"/>
  <c r="D88" i="13"/>
  <c r="D58" i="13"/>
  <c r="D32" i="13"/>
  <c r="D19" i="13"/>
  <c r="D66" i="3"/>
  <c r="D77" i="13"/>
  <c r="D48" i="13"/>
  <c r="D31" i="13"/>
  <c r="D72" i="13"/>
  <c r="D21" i="13"/>
  <c r="D13" i="13"/>
  <c r="D92" i="13"/>
  <c r="D15" i="13"/>
  <c r="D12" i="13"/>
  <c r="D44" i="13"/>
  <c r="D20" i="13"/>
  <c r="D74" i="13"/>
  <c r="D70" i="13"/>
  <c r="D97" i="3"/>
  <c r="D11" i="3"/>
  <c r="D86" i="3"/>
  <c r="D9" i="3"/>
  <c r="D74" i="3"/>
  <c r="D70" i="3"/>
  <c r="D55" i="3"/>
  <c r="D85" i="3"/>
  <c r="D12" i="3"/>
  <c r="D32" i="3"/>
  <c r="D88" i="3"/>
  <c r="D79" i="3"/>
  <c r="D39" i="3"/>
  <c r="D58" i="3"/>
  <c r="D7" i="3"/>
  <c r="D40" i="3"/>
  <c r="H116" i="15"/>
  <c r="D5" i="13"/>
  <c r="J5" i="15"/>
  <c r="I5" i="15"/>
  <c r="D110" i="15"/>
  <c r="D5" i="21" s="1"/>
  <c r="D31" i="3"/>
  <c r="D21" i="3"/>
  <c r="D5" i="3"/>
  <c r="D51" i="3"/>
  <c r="D56" i="3"/>
  <c r="D98" i="3"/>
  <c r="D13" i="3"/>
  <c r="D92" i="3"/>
  <c r="D14" i="3"/>
  <c r="D60" i="3"/>
  <c r="D36" i="3"/>
  <c r="D50" i="3"/>
  <c r="D43" i="3"/>
  <c r="D106" i="3"/>
  <c r="D23" i="3"/>
  <c r="D82" i="3"/>
  <c r="D77" i="3"/>
  <c r="D62" i="3"/>
  <c r="D91" i="3"/>
  <c r="D99" i="3"/>
  <c r="D84" i="3"/>
  <c r="D48" i="3"/>
  <c r="D26" i="3"/>
  <c r="D10" i="3"/>
  <c r="D17" i="3"/>
  <c r="D28" i="3"/>
  <c r="D81" i="3"/>
  <c r="D71" i="3"/>
  <c r="D33" i="3"/>
  <c r="D6" i="3"/>
  <c r="D67" i="3"/>
  <c r="D73" i="3"/>
  <c r="D64" i="3"/>
  <c r="D63" i="3"/>
  <c r="D100" i="3"/>
  <c r="D49" i="3"/>
  <c r="D93" i="3"/>
  <c r="D105" i="3"/>
  <c r="D59" i="3"/>
  <c r="D87" i="3"/>
  <c r="D57" i="3"/>
  <c r="D107" i="3"/>
  <c r="D47" i="3"/>
  <c r="D46" i="3"/>
  <c r="D78" i="3"/>
  <c r="D54" i="3"/>
  <c r="D18" i="3"/>
  <c r="D95" i="3"/>
  <c r="D16" i="3"/>
  <c r="D102" i="3"/>
  <c r="D38" i="3"/>
  <c r="D8" i="3"/>
  <c r="D103" i="3"/>
  <c r="D42" i="3"/>
  <c r="C116" i="13"/>
  <c r="N44" i="13" l="1"/>
  <c r="AF101" i="15"/>
  <c r="K44" i="13"/>
  <c r="N70" i="13"/>
  <c r="N104" i="13"/>
  <c r="N95" i="13"/>
  <c r="N81" i="13"/>
  <c r="N28" i="13"/>
  <c r="AF89" i="15"/>
  <c r="D25" i="21" s="1"/>
  <c r="N77" i="13"/>
  <c r="AF75" i="15"/>
  <c r="D24" i="21" s="1"/>
  <c r="N73" i="13"/>
  <c r="AF22" i="15"/>
  <c r="AF65" i="15"/>
  <c r="D23" i="21" s="1"/>
  <c r="N84" i="13"/>
  <c r="N82" i="13"/>
  <c r="N74" i="13"/>
  <c r="N55" i="13"/>
  <c r="K24" i="13"/>
  <c r="N57" i="13"/>
  <c r="N63" i="13"/>
  <c r="N10" i="13"/>
  <c r="N103" i="13"/>
  <c r="N99" i="13"/>
  <c r="N107" i="13"/>
  <c r="N87" i="13"/>
  <c r="K71" i="13"/>
  <c r="N71" i="13"/>
  <c r="N37" i="13"/>
  <c r="N56" i="13"/>
  <c r="N105" i="13"/>
  <c r="N59" i="13"/>
  <c r="N88" i="13"/>
  <c r="N85" i="13"/>
  <c r="N93" i="13"/>
  <c r="N51" i="13"/>
  <c r="N79" i="13"/>
  <c r="N49" i="13"/>
  <c r="N67" i="13"/>
  <c r="N98" i="13"/>
  <c r="K60" i="13"/>
  <c r="N50" i="13"/>
  <c r="N32" i="13"/>
  <c r="N40" i="13"/>
  <c r="N47" i="13"/>
  <c r="AF45" i="15"/>
  <c r="D21" i="21" s="1"/>
  <c r="N31" i="13"/>
  <c r="N97" i="13"/>
  <c r="AF34" i="15"/>
  <c r="D20" i="21" s="1"/>
  <c r="N86" i="13"/>
  <c r="N106" i="13"/>
  <c r="N43" i="13"/>
  <c r="AF25" i="15"/>
  <c r="D19" i="21" s="1"/>
  <c r="AP65" i="15"/>
  <c r="AV22" i="15"/>
  <c r="N100" i="13"/>
  <c r="AJ65" i="15"/>
  <c r="AP45" i="15"/>
  <c r="N64" i="13"/>
  <c r="N38" i="13"/>
  <c r="K39" i="13"/>
  <c r="AN26" i="15"/>
  <c r="AO25" i="15" s="1"/>
  <c r="AK25" i="15"/>
  <c r="AV89" i="15"/>
  <c r="AP25" i="15"/>
  <c r="AJ75" i="15"/>
  <c r="AZ91" i="15"/>
  <c r="AW89" i="15"/>
  <c r="AV25" i="15"/>
  <c r="AN36" i="15"/>
  <c r="AO34" i="15" s="1"/>
  <c r="AK34" i="15"/>
  <c r="AP101" i="15"/>
  <c r="AV65" i="15"/>
  <c r="AV101" i="15"/>
  <c r="N60" i="13"/>
  <c r="AJ25" i="15"/>
  <c r="AT91" i="15"/>
  <c r="AQ89" i="15"/>
  <c r="AP34" i="15"/>
  <c r="AN54" i="15"/>
  <c r="AO52" i="15" s="1"/>
  <c r="AK52" i="15"/>
  <c r="AZ102" i="15"/>
  <c r="AW101" i="15"/>
  <c r="AT66" i="15"/>
  <c r="AQ65" i="15"/>
  <c r="AT102" i="15"/>
  <c r="AQ101" i="15"/>
  <c r="AT95" i="15"/>
  <c r="Z96" i="13"/>
  <c r="AZ36" i="15"/>
  <c r="AW34" i="15"/>
  <c r="AJ52" i="15"/>
  <c r="AZ23" i="15"/>
  <c r="AW22" i="15"/>
  <c r="AV45" i="15"/>
  <c r="AJ22" i="15"/>
  <c r="AV4" i="15"/>
  <c r="AT36" i="15"/>
  <c r="AQ34" i="15"/>
  <c r="AT46" i="15"/>
  <c r="AQ45" i="15"/>
  <c r="AY4" i="15"/>
  <c r="AZ10" i="15"/>
  <c r="AV34" i="15"/>
  <c r="AT77" i="15"/>
  <c r="AQ75" i="15"/>
  <c r="AJ89" i="15"/>
  <c r="AF52" i="15"/>
  <c r="D22" i="21" s="1"/>
  <c r="AN66" i="15"/>
  <c r="AO65" i="15" s="1"/>
  <c r="AK65" i="15"/>
  <c r="AZ46" i="15"/>
  <c r="AW45" i="15"/>
  <c r="AJ101" i="15"/>
  <c r="AV75" i="15"/>
  <c r="AZ54" i="15"/>
  <c r="AW52" i="15"/>
  <c r="AT54" i="15"/>
  <c r="AQ52" i="15"/>
  <c r="AT23" i="15"/>
  <c r="AQ22" i="15"/>
  <c r="AR22" i="15" s="1"/>
  <c r="AN91" i="15"/>
  <c r="AO89" i="15" s="1"/>
  <c r="AK89" i="15"/>
  <c r="AW75" i="15"/>
  <c r="AZ77" i="15"/>
  <c r="AN46" i="15"/>
  <c r="AO45" i="15" s="1"/>
  <c r="AK45" i="15"/>
  <c r="AN102" i="15"/>
  <c r="AO101" i="15" s="1"/>
  <c r="AK101" i="15"/>
  <c r="AP52" i="15"/>
  <c r="AZ26" i="15"/>
  <c r="AW25" i="15"/>
  <c r="AN77" i="15"/>
  <c r="AO75" i="15" s="1"/>
  <c r="AK75" i="15"/>
  <c r="AP89" i="15"/>
  <c r="AT26" i="15"/>
  <c r="AQ25" i="15"/>
  <c r="AV52" i="15"/>
  <c r="AN23" i="15"/>
  <c r="AO22" i="15" s="1"/>
  <c r="AK22" i="15"/>
  <c r="AJ34" i="15"/>
  <c r="AP75" i="15"/>
  <c r="AT93" i="15"/>
  <c r="Z94" i="13"/>
  <c r="AJ45" i="15"/>
  <c r="F11" i="21"/>
  <c r="J116" i="13"/>
  <c r="K5" i="13"/>
  <c r="AN5" i="15"/>
  <c r="K92" i="13"/>
  <c r="K29" i="13"/>
  <c r="K26" i="13"/>
  <c r="N29" i="13"/>
  <c r="D18" i="21"/>
  <c r="N92" i="13"/>
  <c r="L116" i="15"/>
  <c r="Y116" i="13" s="1"/>
  <c r="N24" i="13"/>
  <c r="K103" i="13"/>
  <c r="K72" i="13"/>
  <c r="N39" i="13"/>
  <c r="N72" i="13"/>
  <c r="K62" i="13"/>
  <c r="K36" i="13"/>
  <c r="L112" i="15"/>
  <c r="Y112" i="13" s="1"/>
  <c r="K48" i="13"/>
  <c r="N58" i="13"/>
  <c r="K58" i="13"/>
  <c r="Z88" i="13"/>
  <c r="Z36" i="13"/>
  <c r="N48" i="13"/>
  <c r="N62" i="13"/>
  <c r="R5" i="15"/>
  <c r="AP4" i="15" s="1"/>
  <c r="Q5" i="15"/>
  <c r="AZ5" i="15" s="1"/>
  <c r="N7" i="13"/>
  <c r="N14" i="13"/>
  <c r="N6" i="13"/>
  <c r="N16" i="13"/>
  <c r="N33" i="13"/>
  <c r="N19" i="13"/>
  <c r="N42" i="13"/>
  <c r="N11" i="13"/>
  <c r="N8" i="13"/>
  <c r="N18" i="13"/>
  <c r="N13" i="13"/>
  <c r="N9" i="13"/>
  <c r="N17" i="13"/>
  <c r="N12" i="13"/>
  <c r="N21" i="13"/>
  <c r="N23" i="13"/>
  <c r="D26" i="21"/>
  <c r="AF4" i="15"/>
  <c r="D17" i="21" s="1"/>
  <c r="N20" i="13"/>
  <c r="N15" i="13"/>
  <c r="AJ4" i="15"/>
  <c r="AM4" i="15"/>
  <c r="AK4" i="15" s="1"/>
  <c r="C110" i="3"/>
  <c r="K100" i="13"/>
  <c r="K106" i="13"/>
  <c r="K49" i="13"/>
  <c r="K67" i="13"/>
  <c r="K95" i="13"/>
  <c r="K77" i="13"/>
  <c r="K47" i="13"/>
  <c r="K43" i="13"/>
  <c r="K85" i="13"/>
  <c r="K57" i="13"/>
  <c r="K78" i="13"/>
  <c r="K51" i="13"/>
  <c r="K56" i="13"/>
  <c r="K93" i="13"/>
  <c r="K64" i="13"/>
  <c r="K88" i="13"/>
  <c r="K86" i="13"/>
  <c r="K38" i="13"/>
  <c r="K97" i="13"/>
  <c r="K40" i="13"/>
  <c r="K82" i="13"/>
  <c r="K32" i="13"/>
  <c r="K73" i="13"/>
  <c r="K87" i="13"/>
  <c r="K102" i="13"/>
  <c r="K50" i="13"/>
  <c r="K81" i="13"/>
  <c r="K70" i="13"/>
  <c r="K104" i="13"/>
  <c r="K55" i="13"/>
  <c r="K91" i="13"/>
  <c r="K31" i="13"/>
  <c r="K98" i="13"/>
  <c r="K59" i="13"/>
  <c r="K105" i="13"/>
  <c r="K46" i="13"/>
  <c r="K23" i="13"/>
  <c r="K99" i="13"/>
  <c r="K63" i="13"/>
  <c r="K79" i="13"/>
  <c r="K84" i="13"/>
  <c r="K107" i="13"/>
  <c r="K28" i="13"/>
  <c r="K74" i="13"/>
  <c r="K66" i="13"/>
  <c r="K37" i="13"/>
  <c r="K20" i="13"/>
  <c r="K15" i="13"/>
  <c r="Z28" i="13"/>
  <c r="Z40" i="13"/>
  <c r="Z102" i="13"/>
  <c r="K33" i="13"/>
  <c r="K7" i="13"/>
  <c r="Z46" i="13"/>
  <c r="Z51" i="13"/>
  <c r="Z105" i="13"/>
  <c r="K14" i="13"/>
  <c r="K6" i="13"/>
  <c r="K16" i="13"/>
  <c r="Z31" i="13"/>
  <c r="Z56" i="13"/>
  <c r="Z85" i="13"/>
  <c r="Z99" i="13"/>
  <c r="C110" i="13"/>
  <c r="K19" i="13"/>
  <c r="Z93" i="13"/>
  <c r="Z97" i="13"/>
  <c r="Z107" i="13"/>
  <c r="K11" i="13"/>
  <c r="K8" i="13"/>
  <c r="K10" i="13"/>
  <c r="K18" i="13"/>
  <c r="Z74" i="13"/>
  <c r="Z82" i="13"/>
  <c r="Z37" i="13"/>
  <c r="K13" i="13"/>
  <c r="Z106" i="13"/>
  <c r="Z87" i="13"/>
  <c r="Z49" i="13"/>
  <c r="K9" i="13"/>
  <c r="K17" i="13"/>
  <c r="K12" i="13"/>
  <c r="K21" i="13"/>
  <c r="Z55" i="13"/>
  <c r="Z64" i="13"/>
  <c r="Z70" i="13"/>
  <c r="K42" i="13"/>
  <c r="K54" i="13"/>
  <c r="H110" i="15"/>
  <c r="F5" i="21" s="1"/>
  <c r="H113" i="15"/>
  <c r="AR101" i="15" l="1"/>
  <c r="AL22" i="15"/>
  <c r="AX25" i="15"/>
  <c r="I19" i="21" s="1"/>
  <c r="AX22" i="15"/>
  <c r="I18" i="21" s="1"/>
  <c r="AR65" i="15"/>
  <c r="AR34" i="15"/>
  <c r="AL75" i="15"/>
  <c r="AR45" i="15"/>
  <c r="AX75" i="15"/>
  <c r="I24" i="21" s="1"/>
  <c r="AX34" i="15"/>
  <c r="I20" i="21" s="1"/>
  <c r="AX101" i="15"/>
  <c r="I26" i="21" s="1"/>
  <c r="AX89" i="15"/>
  <c r="I25" i="21" s="1"/>
  <c r="AR25" i="15"/>
  <c r="AL101" i="15"/>
  <c r="F26" i="21" s="1"/>
  <c r="AR52" i="15"/>
  <c r="AL65" i="15"/>
  <c r="F23" i="21" s="1"/>
  <c r="BA52" i="15"/>
  <c r="AU52" i="15"/>
  <c r="BA89" i="15"/>
  <c r="AU89" i="15"/>
  <c r="AX52" i="15"/>
  <c r="I22" i="21" s="1"/>
  <c r="AU45" i="15"/>
  <c r="BA45" i="15"/>
  <c r="AU65" i="15"/>
  <c r="BA65" i="15"/>
  <c r="AL89" i="15"/>
  <c r="F25" i="21" s="1"/>
  <c r="AR75" i="15"/>
  <c r="BA34" i="15"/>
  <c r="AU34" i="15"/>
  <c r="BA75" i="15"/>
  <c r="AU75" i="15"/>
  <c r="AL52" i="15"/>
  <c r="F22" i="21" s="1"/>
  <c r="AX45" i="15"/>
  <c r="I21" i="21" s="1"/>
  <c r="BA25" i="15"/>
  <c r="AU25" i="15"/>
  <c r="BA22" i="15"/>
  <c r="AU22" i="15"/>
  <c r="AL34" i="15"/>
  <c r="F20" i="21" s="1"/>
  <c r="AL25" i="15"/>
  <c r="F19" i="21" s="1"/>
  <c r="AL45" i="15"/>
  <c r="F21" i="21" s="1"/>
  <c r="BA101" i="15"/>
  <c r="AU101" i="15"/>
  <c r="AR89" i="15"/>
  <c r="F8" i="21"/>
  <c r="J113" i="13"/>
  <c r="N5" i="13"/>
  <c r="AW4" i="15"/>
  <c r="AX4" i="15" s="1"/>
  <c r="I17" i="21" s="1"/>
  <c r="Z63" i="13"/>
  <c r="Z48" i="13"/>
  <c r="Z71" i="13"/>
  <c r="Z43" i="13"/>
  <c r="Z54" i="13"/>
  <c r="H11" i="21"/>
  <c r="Z77" i="13"/>
  <c r="Z32" i="13"/>
  <c r="L110" i="15"/>
  <c r="L111" i="15"/>
  <c r="Y111" i="13" s="1"/>
  <c r="L113" i="15"/>
  <c r="Y113" i="13" s="1"/>
  <c r="Z86" i="13"/>
  <c r="Z78" i="13"/>
  <c r="Z81" i="13"/>
  <c r="Z84" i="13"/>
  <c r="F24" i="21"/>
  <c r="F18" i="21"/>
  <c r="AL4" i="15"/>
  <c r="F17" i="21" s="1"/>
  <c r="AS4" i="15"/>
  <c r="AQ4" i="15" s="1"/>
  <c r="AO4" i="15"/>
  <c r="Z29" i="13"/>
  <c r="Z98" i="13"/>
  <c r="Z66" i="13"/>
  <c r="Z60" i="13"/>
  <c r="Z47" i="13"/>
  <c r="Z103" i="13"/>
  <c r="Z72" i="13"/>
  <c r="Z67" i="13"/>
  <c r="Z79" i="13"/>
  <c r="Z59" i="13"/>
  <c r="Z58" i="13"/>
  <c r="Z100" i="13"/>
  <c r="Z57" i="13"/>
  <c r="Z24" i="13"/>
  <c r="Z104" i="13"/>
  <c r="Z92" i="13"/>
  <c r="Z33" i="13"/>
  <c r="Z26" i="13"/>
  <c r="Z44" i="13"/>
  <c r="Z38" i="13"/>
  <c r="Z73" i="13"/>
  <c r="Z91" i="13"/>
  <c r="Z62" i="13"/>
  <c r="Z39" i="13"/>
  <c r="Z50" i="13"/>
  <c r="Z95" i="13"/>
  <c r="Z18" i="13"/>
  <c r="J110" i="13"/>
  <c r="Z16" i="13"/>
  <c r="Z9" i="13"/>
  <c r="Z20" i="13"/>
  <c r="Z13" i="13"/>
  <c r="Z7" i="13"/>
  <c r="Z15" i="13"/>
  <c r="Z6" i="13"/>
  <c r="Z17" i="13"/>
  <c r="Z21" i="13"/>
  <c r="Z42" i="13"/>
  <c r="Z11" i="13"/>
  <c r="Z14" i="13"/>
  <c r="Z10" i="13"/>
  <c r="Z12" i="13"/>
  <c r="Z8" i="13"/>
  <c r="Z19" i="13"/>
  <c r="Z5" i="13"/>
  <c r="H5" i="21" l="1"/>
  <c r="Y110" i="13"/>
  <c r="BA4" i="15"/>
  <c r="H26" i="21"/>
  <c r="H21" i="21"/>
  <c r="H25" i="21"/>
  <c r="H18" i="21"/>
  <c r="L115" i="15"/>
  <c r="Y115" i="13" s="1"/>
  <c r="H19" i="21"/>
  <c r="AU4" i="15"/>
  <c r="H22" i="21"/>
  <c r="AR4" i="15"/>
  <c r="H17" i="21" s="1"/>
  <c r="P116" i="15"/>
  <c r="Z23" i="13"/>
  <c r="H24" i="21"/>
  <c r="H20" i="21"/>
  <c r="D113" i="15"/>
  <c r="D8" i="21" s="1"/>
  <c r="I11" i="21" l="1"/>
  <c r="M116" i="13"/>
  <c r="P110" i="15"/>
  <c r="P112" i="15"/>
  <c r="C113" i="3"/>
  <c r="C113" i="13"/>
  <c r="M112" i="13" l="1"/>
  <c r="I7" i="21"/>
  <c r="I5" i="21"/>
  <c r="M110" i="13"/>
  <c r="H7" i="21"/>
  <c r="H112" i="15"/>
  <c r="D112" i="15"/>
  <c r="D7" i="21" s="1"/>
  <c r="F7" i="21" l="1"/>
  <c r="J112" i="13"/>
  <c r="H23" i="21"/>
  <c r="Q68" i="15"/>
  <c r="H8" i="21"/>
  <c r="C112" i="13"/>
  <c r="H111" i="15"/>
  <c r="J111" i="13" s="1"/>
  <c r="D111" i="15"/>
  <c r="C112" i="3"/>
  <c r="AZ68" i="15" l="1"/>
  <c r="AW65" i="15"/>
  <c r="AX65" i="15" s="1"/>
  <c r="I23" i="21" s="1"/>
  <c r="P111" i="15"/>
  <c r="P113" i="15"/>
  <c r="D12" i="27"/>
  <c r="G12" i="27" s="1"/>
  <c r="H13" i="21" s="1"/>
  <c r="D6" i="21"/>
  <c r="D115" i="15"/>
  <c r="D10" i="27" s="1"/>
  <c r="H115" i="15"/>
  <c r="C111" i="3"/>
  <c r="F6" i="21"/>
  <c r="C111" i="13"/>
  <c r="H6" i="21"/>
  <c r="F10" i="21" l="1"/>
  <c r="J115" i="13"/>
  <c r="M113" i="13"/>
  <c r="I8" i="21"/>
  <c r="I6" i="21"/>
  <c r="M111" i="13"/>
  <c r="P115" i="15"/>
  <c r="H10" i="21"/>
  <c r="D11" i="27"/>
  <c r="G11" i="27" s="1"/>
  <c r="F13" i="21" s="1"/>
  <c r="G10" i="27"/>
  <c r="D13" i="21" s="1"/>
  <c r="D10" i="21"/>
  <c r="C115" i="13"/>
  <c r="C115" i="3"/>
  <c r="B119" i="3" s="1"/>
  <c r="M115" i="13" l="1"/>
  <c r="D13" i="27"/>
  <c r="G13" i="27" s="1"/>
  <c r="I13" i="21" s="1"/>
  <c r="I1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PPO</author>
  </authors>
  <commentList>
    <comment ref="F4" authorId="0" shapeId="0" xr:uid="{9B09F9BD-3DD6-4E28-831D-A99E23597D6D}">
      <text>
        <r>
          <rPr>
            <sz val="11"/>
            <color indexed="81"/>
            <rFont val="Tahoma"/>
            <family val="2"/>
          </rPr>
          <t>Indiquer le nom complet et précis (notamment si plusieurs projets ou œuvres existent et seul.e.s une partie est concernée)</t>
        </r>
      </text>
    </comment>
    <comment ref="F5" authorId="0" shapeId="0" xr:uid="{6B1CDE5A-395C-4370-9E88-C495409E14D7}">
      <text>
        <r>
          <rPr>
            <sz val="11"/>
            <color indexed="81"/>
            <rFont val="Tahoma"/>
            <family val="2"/>
          </rPr>
          <t>Si sélection de "autre", préciser la typologie en cellule C12</t>
        </r>
      </text>
    </comment>
    <comment ref="F12" authorId="0" shapeId="0" xr:uid="{56F4D7CE-94B5-4A31-A513-52C8D9D4E68E}">
      <text>
        <r>
          <rPr>
            <sz val="11"/>
            <color indexed="81"/>
            <rFont val="Tahoma"/>
            <family val="2"/>
          </rPr>
          <t xml:space="preserve">Indiquer le mot de passe s'il y en a un pour accéder à l'œuvre ou au projet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PPO</author>
  </authors>
  <commentList>
    <comment ref="B5" authorId="0" shapeId="0" xr:uid="{8FFA1050-2597-4D5F-B9FC-6FB22337CE4E}">
      <text>
        <r>
          <rPr>
            <sz val="11"/>
            <color indexed="81"/>
            <rFont val="Tahoma"/>
            <family val="2"/>
          </rPr>
          <t>Entrer le nom du projet ou de l'œuvre uniquement si celui indiqué ci-contre est erroné ou incomplet.</t>
        </r>
      </text>
    </comment>
    <comment ref="B6" authorId="0" shapeId="0" xr:uid="{4092621B-13E3-4518-8311-698DB1243721}">
      <text>
        <r>
          <rPr>
            <sz val="11"/>
            <color indexed="81"/>
            <rFont val="Tahoma"/>
            <family val="2"/>
          </rPr>
          <t>Entrer la typologie de l'œuvre uniquement si celle indiquée ci-contre est erronée.</t>
        </r>
      </text>
    </comment>
    <comment ref="B7" authorId="0" shapeId="0" xr:uid="{BA84CA89-D7EC-40EC-8C31-F3AB6E9F6ECE}">
      <text>
        <r>
          <rPr>
            <sz val="11"/>
            <color indexed="81"/>
            <rFont val="Tahoma"/>
            <family val="2"/>
          </rPr>
          <t>Entrer les site précisémment (nom, adresse précise, etc.).
Si plusieurs sites : le préciser en sautant à la ligne entre chaque site (Alt + entrée), ou en séparant par un tiret.</t>
        </r>
      </text>
    </comment>
    <comment ref="B8" authorId="0" shapeId="0" xr:uid="{8220E961-7DE0-4593-ADC8-68CBC70E7C05}">
      <text>
        <r>
          <rPr>
            <sz val="11"/>
            <color indexed="81"/>
            <rFont val="Tahoma"/>
            <family val="2"/>
          </rPr>
          <t>Entrer le nom de la société de production de l'œuvre uniquement si celui indiqué ci-contre est erroné ou incomplet.</t>
        </r>
      </text>
    </comment>
    <comment ref="B9" authorId="0" shapeId="0" xr:uid="{E7144A55-8B20-4CCB-A91A-FE106AC11F69}">
      <text>
        <r>
          <rPr>
            <sz val="11"/>
            <color indexed="81"/>
            <rFont val="Tahoma"/>
            <family val="2"/>
          </rPr>
          <t>Référence à prendre sur l'ordre de mission</t>
        </r>
      </text>
    </comment>
    <comment ref="B11" authorId="0" shapeId="0" xr:uid="{73DEFAF6-B3EC-4FD3-816B-10BA1E494381}">
      <text>
        <r>
          <rPr>
            <sz val="11"/>
            <color indexed="81"/>
            <rFont val="Tahoma"/>
            <family val="2"/>
          </rPr>
          <t>Entrer les prénom et nom du contact que s'ils diffèrent de ceux indiqués ci-contre.
Si plusieurs correspondants : le préciser en sautant à la ligne entre chaque correspondants (Alt + entrée), ou en séparant par un tiret, exemple :
prénom NOM - studio
prénom NOM - site de tournage</t>
        </r>
      </text>
    </comment>
    <comment ref="B12" authorId="0" shapeId="0" xr:uid="{C3D7F084-429D-4BD1-9994-23E4CFA9DB6A}">
      <text>
        <r>
          <rPr>
            <sz val="11"/>
            <color indexed="81"/>
            <rFont val="Tahoma"/>
            <family val="2"/>
          </rPr>
          <t>Entrer le téléphone du contact principal que s'il diffère de celui indiqués ci-contre.</t>
        </r>
      </text>
    </comment>
    <comment ref="B13" authorId="0" shapeId="0" xr:uid="{1B080159-7746-4D97-9FC2-2591DB4378AF}">
      <text>
        <r>
          <rPr>
            <sz val="11"/>
            <color indexed="81"/>
            <rFont val="Tahoma"/>
            <family val="2"/>
          </rPr>
          <t>Entrer le téléphone du contact principal que s'il diffère de celui indiqué ci-contre.</t>
        </r>
      </text>
    </comment>
    <comment ref="B14" authorId="0" shapeId="0" xr:uid="{52807845-CB96-4BC5-82FD-08F9E1A17AA6}">
      <text>
        <r>
          <rPr>
            <sz val="11"/>
            <color indexed="81"/>
            <rFont val="Tahoma"/>
            <family val="2"/>
          </rPr>
          <t>Entrer le la fonction du contact principal que si elle diffère de celle indiquée ci-contre.</t>
        </r>
      </text>
    </comment>
    <comment ref="B15" authorId="0" shapeId="0" xr:uid="{C427DB9F-91E0-434C-98BE-D1D22DF3D579}">
      <text>
        <r>
          <rPr>
            <sz val="11"/>
            <color indexed="81"/>
            <rFont val="Tahoma"/>
            <family val="2"/>
          </rPr>
          <t>Entrer la société d'appartenance du contact principal que si elle diffère de celle indiquée ci-contre.</t>
        </r>
      </text>
    </comment>
    <comment ref="B17" authorId="0" shapeId="0" xr:uid="{F245F395-5BCC-4574-81AA-E27AB53A1308}">
      <text>
        <r>
          <rPr>
            <sz val="11"/>
            <color indexed="81"/>
            <rFont val="Tahoma"/>
            <family val="2"/>
          </rPr>
          <t>Ne pas modifier !</t>
        </r>
      </text>
    </comment>
    <comment ref="B22" authorId="0" shapeId="0" xr:uid="{5B346BBA-B1A0-4AB9-B72F-E2111AA37E07}">
      <text>
        <r>
          <rPr>
            <sz val="9"/>
            <color indexed="81"/>
            <rFont val="Tahoma"/>
            <family val="2"/>
          </rPr>
          <t>Indiquer Prénom NOM</t>
        </r>
      </text>
    </comment>
    <comment ref="B23" authorId="0" shapeId="0" xr:uid="{7C77C801-3DE0-4C15-9ABA-AF9A54C357D3}">
      <text>
        <r>
          <rPr>
            <sz val="9"/>
            <color indexed="81"/>
            <rFont val="Tahoma"/>
            <family val="2"/>
          </rPr>
          <t>Respecter le format du téléphone</t>
        </r>
      </text>
    </comment>
    <comment ref="B26" authorId="0" shapeId="0" xr:uid="{9B86A450-824F-419B-910D-83D56A230C92}">
      <text>
        <r>
          <rPr>
            <sz val="9"/>
            <color indexed="81"/>
            <rFont val="Tahoma"/>
            <family val="2"/>
          </rPr>
          <t>Indiquer Prénom NOM</t>
        </r>
      </text>
    </comment>
    <comment ref="B29" authorId="0" shapeId="0" xr:uid="{1957645E-77A4-4EBA-AE0D-47BC7EBA5C73}">
      <text>
        <r>
          <rPr>
            <sz val="9"/>
            <color indexed="81"/>
            <rFont val="Tahoma"/>
            <family val="2"/>
          </rPr>
          <t>Indiquer Prénom NOM</t>
        </r>
      </text>
    </comment>
    <comment ref="B30" authorId="0" shapeId="0" xr:uid="{44D7CB50-EA69-4CB2-B3B0-FF6FBACD2A38}">
      <text>
        <r>
          <rPr>
            <sz val="9"/>
            <color indexed="81"/>
            <rFont val="Tahoma"/>
            <family val="2"/>
          </rPr>
          <t>Respecter le format du téléphone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PPO</author>
  </authors>
  <commentList>
    <comment ref="D5" authorId="0" shapeId="0" xr:uid="{3235D476-905A-4BC0-927F-039F6E9EAD55}">
      <text>
        <r>
          <rPr>
            <sz val="9"/>
            <color indexed="81"/>
            <rFont val="Tahoma"/>
            <family val="2"/>
          </rPr>
          <t>Toutes les cellules se complètent automatiquement depuis l'onglet 2 - INFORMATIONS GENERALES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PPO</author>
  </authors>
  <commentList>
    <comment ref="J2" authorId="0" shapeId="0" xr:uid="{58CAFF09-BC56-4CFF-89BB-14356A90276A}">
      <text>
        <r>
          <rPr>
            <b/>
            <sz val="9"/>
            <color indexed="81"/>
            <rFont val="Calibri"/>
            <family val="2"/>
            <scheme val="minor"/>
          </rPr>
          <t xml:space="preserve">A compléter uniquement si modification de la réponse pour le critère, si pas de modification, laisser vide !
</t>
        </r>
      </text>
    </comment>
    <comment ref="M2" authorId="0" shapeId="0" xr:uid="{AF0B54FD-3DB5-4B2A-B29D-943E8BC7ED78}">
      <text>
        <r>
          <rPr>
            <b/>
            <sz val="9"/>
            <color indexed="81"/>
            <rFont val="Calibri"/>
            <family val="2"/>
            <scheme val="minor"/>
          </rPr>
          <t xml:space="preserve">A compléter uniquement si modification de la réponse pour le critère, si pas de modification, laisser vide !
</t>
        </r>
      </text>
    </comment>
    <comment ref="Y2" authorId="0" shapeId="0" xr:uid="{F69D95BF-AF44-4EA6-96F1-CC16202AB7CD}">
      <text>
        <r>
          <rPr>
            <b/>
            <sz val="9"/>
            <color indexed="81"/>
            <rFont val="Calibri"/>
            <family val="2"/>
            <scheme val="minor"/>
          </rPr>
          <t xml:space="preserve">A compléter uniquement si modification de la réponse pour le critère, si pas de modification, laisser vide !
</t>
        </r>
      </text>
    </comment>
  </commentList>
</comments>
</file>

<file path=xl/sharedStrings.xml><?xml version="1.0" encoding="utf-8"?>
<sst xmlns="http://schemas.openxmlformats.org/spreadsheetml/2006/main" count="979" uniqueCount="573">
  <si>
    <t>LABEL ECOPROD</t>
  </si>
  <si>
    <t>Comment calculer son score d'éco-production ?</t>
  </si>
  <si>
    <t>Informations générales de votre projet</t>
  </si>
  <si>
    <t xml:space="preserve">MAIL DU CONTACT </t>
  </si>
  <si>
    <t>SOCIETE(S) DE PRODUCTION</t>
  </si>
  <si>
    <t xml:space="preserve">FONCTION </t>
  </si>
  <si>
    <r>
      <t xml:space="preserve">PAYS DE PRODUCTION
</t>
    </r>
    <r>
      <rPr>
        <i/>
        <sz val="8"/>
        <color theme="1"/>
        <rFont val="Calibri"/>
        <family val="2"/>
        <scheme val="minor"/>
      </rPr>
      <t>(dans lesquels ont eu lieu des activités de production, tournage ou de post-production)</t>
    </r>
  </si>
  <si>
    <t>SOCIETE</t>
  </si>
  <si>
    <t>PERIODE DE PRODUCTION</t>
  </si>
  <si>
    <r>
      <t xml:space="preserve">Accédez à la grille en cliquant sur l'onglet </t>
    </r>
    <r>
      <rPr>
        <b/>
        <u/>
        <sz val="18"/>
        <color rgb="FF91D6E3"/>
        <rFont val="Calibri"/>
        <family val="2"/>
        <scheme val="minor"/>
      </rPr>
      <t>3 - Référentiel LABEL ECOPROD</t>
    </r>
    <r>
      <rPr>
        <sz val="18"/>
        <color theme="1"/>
        <rFont val="Calibri"/>
        <family val="2"/>
        <scheme val="minor"/>
      </rPr>
      <t xml:space="preserve"> ci-dessous.</t>
    </r>
  </si>
  <si>
    <t>Référentiel LABEL ECOPROD</t>
  </si>
  <si>
    <t>PRODUCTION, COMMUNICATION, ENGAGEMENT</t>
  </si>
  <si>
    <t>N°</t>
  </si>
  <si>
    <t>CRITERES</t>
  </si>
  <si>
    <t>A1.1</t>
  </si>
  <si>
    <t>Avez-vous rédigé une feuille de route qui fixe les objectifs et principes généraux de la démarche d'éco-production pour votre projet et l'avez-vous transmise à l'ensemble des équipes et parties prenantes (dont le casting et la figuration) ?</t>
  </si>
  <si>
    <t>OUI</t>
  </si>
  <si>
    <t>A1.2</t>
  </si>
  <si>
    <t>Avez-vous établi une synthèse des actions mises en place valorisant la démarche d'éco-production et l'avez-vous transmise à l'ensemble des équipes et parties prenantes?</t>
  </si>
  <si>
    <t>Cette synthèse pourra mentionner : bilan carbone prévisionnel, bilan carbone définitif, liste des actions réalisées, copie du référentiel du label rempli, chiffrage des coûts/bénéfices encourus suite à la mise en œuvre de ces initiatives, freins et leviers éventuels</t>
  </si>
  <si>
    <t>A2</t>
  </si>
  <si>
    <t>Cette personne ou ces personnes pourront être responsables de : établir le bilan carbone, rédiger la feuille de route en concertation avec l'équipe, sensibiliser l'équipe, rédiger le rapport final, récolter les informations nécessaires à la demande de label, etc. 
Il est recommandé que cette personne soit à un poste à responsabilité et ait suivi une formation à l'éco-production ou puisse justifier d'une auto-formation suffisante.</t>
  </si>
  <si>
    <t>A3</t>
  </si>
  <si>
    <t>Au moins une personne de votre équipe est-elle formée à l'éco-production ?</t>
  </si>
  <si>
    <r>
      <rPr>
        <sz val="10"/>
        <color theme="1"/>
        <rFont val="Calibri"/>
        <family val="2"/>
        <scheme val="minor"/>
      </rPr>
      <t>Les formations acceptées sont celles qui répondent aux critères suivants :
- durée de min. 1 jour complet 
- en France ou à l'étranger 
- qui présente les enjeux environnementaux et les enjeux spécifiques du secteur audiovisuel
- il peut s'agir d'un module de formation intégré à une formation plus généraliste (par ex. une journée dédiée à l'éco-production dans une formation continue de direction de production), d'une formation dédiée ou d'une intervention au sein d'une entreprise/équipe 
A titre d'exemple :</t>
    </r>
    <r>
      <rPr>
        <u/>
        <sz val="10"/>
        <color theme="8" tint="-0.249977111117893"/>
        <rFont val="Calibri"/>
        <family val="2"/>
        <scheme val="minor"/>
      </rPr>
      <t xml:space="preserve"> https://www.ecoprod.com/fr/les-outils-pour-agir/formations.html</t>
    </r>
  </si>
  <si>
    <t>A3.1</t>
  </si>
  <si>
    <t xml:space="preserve">SI OUI: Au moins un de vos producteurs et productrices ont-ils et elles été formé·es à l'éco-production ? </t>
  </si>
  <si>
    <t>A3.2</t>
  </si>
  <si>
    <t>POINT BONUS
SI OUI : Au moins un de vos auteurs, autrices, journalistes, réalisateurs et réalisatrices ont-ils et elles été formé·es à l'éco-production ?</t>
  </si>
  <si>
    <t>NON</t>
  </si>
  <si>
    <t>A3.3</t>
  </si>
  <si>
    <t>A3.4</t>
  </si>
  <si>
    <t xml:space="preserve">POINT BONUS
SI OUI : Au moins un de vos directeurs et directrices de postproduction ont-ils et elles été formé·es à l'éco-production ? </t>
  </si>
  <si>
    <t>A3.5</t>
  </si>
  <si>
    <t>A3.6</t>
  </si>
  <si>
    <t xml:space="preserve">POINT BONUS
SI OUI : Au moins un de vos chefs et cheffes déco ont-ils et elles été formé·es à l'éco-production ? </t>
  </si>
  <si>
    <t>A3.7</t>
  </si>
  <si>
    <t xml:space="preserve">POINT BONUS
SI OUI : Au moins un de vos chefs et cheffes opératrices / électriciennes ont-ils et elles été formé·es à l'éco-production ? </t>
  </si>
  <si>
    <t>A3.8</t>
  </si>
  <si>
    <t xml:space="preserve">POINT BONUS
SI OUI : Au moins un de vos chefs et cheffes costumières / maquilleuses ont-ils et elles été formé·es à l'éco-production ? </t>
  </si>
  <si>
    <t>A4.1</t>
  </si>
  <si>
    <t>Avez-vous ajouté une clause concernant l'éco-production dans vos contrats ou cahier de charge de prestation ?</t>
  </si>
  <si>
    <r>
      <rPr>
        <sz val="10"/>
        <color theme="1"/>
        <rFont val="Calibri"/>
        <family val="2"/>
        <scheme val="minor"/>
      </rPr>
      <t>L'association ARVIVA vous propose des exemples de clauses :</t>
    </r>
    <r>
      <rPr>
        <u/>
        <sz val="10"/>
        <color theme="8" tint="-0.249977111117893"/>
        <rFont val="Calibri"/>
        <family val="2"/>
        <scheme val="minor"/>
      </rPr>
      <t xml:space="preserve"> https://nuage.arviva.org/index.php/s/547aBAMLTriFJw8 </t>
    </r>
    <r>
      <rPr>
        <u/>
        <sz val="10"/>
        <color theme="10"/>
        <rFont val="Calibri"/>
        <family val="2"/>
        <scheme val="minor"/>
      </rPr>
      <t xml:space="preserve">
</t>
    </r>
    <r>
      <rPr>
        <sz val="10"/>
        <rFont val="Calibri"/>
        <family val="2"/>
        <scheme val="minor"/>
      </rPr>
      <t xml:space="preserve">Vous pouvez également décliner les objectifs de votre feuille de route dans les contrats en intégrant les critères du label et permettre ainsi de les atteindre plus facilement. </t>
    </r>
  </si>
  <si>
    <t>A4.2</t>
  </si>
  <si>
    <t>Avez-vous ajouté une clause concernant l'éco-production dans les contrats des comédiens et comédiennes, présentateurs et présentatrices ou toute personne apparaissant à l'écran ?</t>
  </si>
  <si>
    <t>A5</t>
  </si>
  <si>
    <t>Avez-vous calculé vos émissions carbone prévisionnelles ?</t>
  </si>
  <si>
    <t>A6</t>
  </si>
  <si>
    <t>Avez-vous calculé vos émissions carbone définitives ?</t>
  </si>
  <si>
    <t>A7</t>
  </si>
  <si>
    <t>EDITORIAL</t>
  </si>
  <si>
    <t>B1</t>
  </si>
  <si>
    <t>La production a-t-elle intégré un dialogue, une action ou un élément d'arrière-plan qui défend la responsabilité environnementale et/ou a un lien avec un mode de vie durable ?</t>
  </si>
  <si>
    <t>B2</t>
  </si>
  <si>
    <t>Avez-vous fait une lecture environnementale du projet et mis en place des alternatives pour limiter les impacts environnementaux inhérents au concept (scénario, brief, format,...) ?</t>
  </si>
  <si>
    <t>BUREAUX</t>
  </si>
  <si>
    <t xml:space="preserve">Tous les bureaux gérés par la production sont à prendre en compte : les bureaux fixes et temporaires que ce soit en prépa, tournage ou post-production. </t>
  </si>
  <si>
    <t>C1</t>
  </si>
  <si>
    <t>Avez-vous sensibilisé vos équipes à la sobriété énergétique et numérique, la gestion des déchets et la rationalisation des déplacements ?</t>
  </si>
  <si>
    <t>La sensibilisation pourra porter sur la climatisation, l’adaptation du thermostat, la mise en veille des ordinateurs, le débranchement des chargeurs, le recyclage des DEEE, le choix d’équipements économes en énergie etc.</t>
  </si>
  <si>
    <t>Consommation énergétique</t>
  </si>
  <si>
    <t>C2</t>
  </si>
  <si>
    <t>C3</t>
  </si>
  <si>
    <r>
      <rPr>
        <sz val="10"/>
        <color theme="1"/>
        <rFont val="Calibri"/>
        <family val="2"/>
        <scheme val="minor"/>
      </rPr>
      <t>L’ADEME a créé un label permettant de choisir son électricité “verte”, issue d’énergies renouvelables, le label “VertVolt”. L’objectif ? Une plus grande transparence sur le contenu des offres d’électricité verte (provenance, recours ou non au nucléaire etc.). Quelques exemple d’énergies renouvelables : énergie hydraulique (barrages), éolienne, solaire, géothermique, houlomotrice et marémotrice, énergie issue de la biomasse (bois, gaz de décharge, gaz de stations d’épuration d’eaux usées, biogaz...).
(Source :</t>
    </r>
    <r>
      <rPr>
        <u/>
        <sz val="10"/>
        <color theme="8" tint="-0.249977111117893"/>
        <rFont val="Calibri"/>
        <family val="2"/>
        <scheme val="minor"/>
      </rPr>
      <t>https://agirpourlatransition.ademe.fr/particuliers/vertvolt)</t>
    </r>
  </si>
  <si>
    <t>Déchets et matières premières</t>
  </si>
  <si>
    <t>C4</t>
  </si>
  <si>
    <t>Avez-vous mis en place des mesures pour réduire les déchets ?</t>
  </si>
  <si>
    <t>C5</t>
  </si>
  <si>
    <t>Des consignes de tri ont-elles été communiquées dans le cadre du traitement de vos déchets de bureau et Déchets d'Equipements Electriques et Electroniques (DEEE) ?</t>
  </si>
  <si>
    <t>C6</t>
  </si>
  <si>
    <t>LIEUX DE TOURNAGE</t>
  </si>
  <si>
    <t>Consommation énergétique et de ressources</t>
  </si>
  <si>
    <t>D1</t>
  </si>
  <si>
    <t>Par ex: tourner plutôt en lumière naturelle pour limiter les lumières artificielles, éteindre les machines en veille, utiliser des équipements basse consommation,...</t>
  </si>
  <si>
    <t>D2</t>
  </si>
  <si>
    <t>La production a-t-elle eu recours à des groupes électrogènes sur les tournages ?</t>
  </si>
  <si>
    <t>D2.1</t>
  </si>
  <si>
    <t>Ces alternatives aux groupes électrogènes diesel permettent de ne pas consommer de carburant, ou moins, réduisant de fait la pollution induite par l’usage de carburant et de diesel.
En cas d’utilisation de groupes électrogènes, il conviendra de combiner les remorques et limiter ou adapter la taille des équipements.</t>
  </si>
  <si>
    <t>D2.2</t>
  </si>
  <si>
    <t>D3</t>
  </si>
  <si>
    <t>Avez-vous mis en place des mesures pour réduire la consommation d'eau (hors boissons) ?</t>
  </si>
  <si>
    <t>Biodiversité, sites extérieurs et milieux naturels</t>
  </si>
  <si>
    <t>D4</t>
  </si>
  <si>
    <t>La production a-t-elle tourné dans des milieux naturels ?</t>
  </si>
  <si>
    <t>D4.1</t>
  </si>
  <si>
    <t>Ce diagnostic devra :
- Comporter une documentation de tout type de végétation ou d'animaux sauvages (particulièrement sensibles) présents, et identifier toute zone active de nidification ou d'habitat sauvage, que vous pourrez effectuer avec un ou une gestionnaire du territoire.
- Proposer des méthodes appropriées pour éviter, atténuer ou remédier aux effets environnementaux négatifs des activités de tournage dans les zones sensibles (ex : utilisation d’élastiques ou de ficelles pour accrocher les panneaux aux arbres et pas d'agrafes, de punaises ou de ruban adhésif ; limitation de bruits continus ou soutenus à proximité des habitats sensibles et des lieux de vie sauvage tels que les nids d'oiseaux actifs ; limitation de la pollution de l’air en optant pour des groupes électrogènes alternatifs, de la pollution sonore en limitant la présence nocturne ; limitation des survols d’engins volants etc.) 
- Délimiter les zones où la végétation ou la faune indigène est particulièrement sensible afin que les véhicules, l'équipe et les autres activités liées à la production aient un impact minimal (dont le retrait de l'eau des toilettes et des douches utilisées sur les sites dans des endroits adaptés) 
- Créer, utiliser et signaler (sur des supports écoresponsables de préférence) des zones désignées pour le stockage de l'équipement, l'installation des éléments de décor et l'entreposage des matériaux 
- Présenter des engagements divers dont : s’engager à ne pas modifier la topographie existante du site sans l'autorisation expresse de l'organisme de surveillance ou de l'organisme environnemental compétent ; à ne pas enlever, remplacer ou tailler la végétation existante sans l'autorisation expresse de l'organisme de surveillance ou environnemental compétent ; à ne pas perturber la flore ou la faune existante et n'utiliser que des espèces non invasives lors de l'introduction de plantes extérieures ; à effectuer un tour quotidien de la zone de travail afin de s'assurer que des déchets et autres débris sont correctement contenus et ne peuvent quitter le site et devenir des dangers dus au vent
- Présenter une stratégie de sensibilisation auprès des équipes 
- Prévoir d’adapter le tournage aux contraintes du site en : changeant de lieu ; choisissant une autre période de tournage ; définissant et mettant en place des mesures de réduction des impacts comme en optimisant les temps de présence sur site et le nombre de personnes présentes
- S'assurer du bien-être et de la protection des animaux si recours sur le tournage Film France recommande de dialoguer avec les interlocuteurs et interlocutrices locales pour adapter les conditions de tournages aux enjeux de respect de la biodiversité.</t>
  </si>
  <si>
    <t>D4.2</t>
  </si>
  <si>
    <t>E1</t>
  </si>
  <si>
    <t>Avez-vous majoritairement loué ou utilisé des éléments de décors, des objets décoratifs et autres accessoires déjà existants ?</t>
  </si>
  <si>
    <t xml:space="preserve">Pour valider ce critère, la quantité physique ou matérielle sera prise en compte et non pas la part du budget. </t>
  </si>
  <si>
    <t>E2</t>
  </si>
  <si>
    <t xml:space="preserve">Pour les achats, avez-vous majoritairement acheté d'occasion des décors, des objets décoratifs et autres accessoires, ou choisi des marques ou des produits respectueux de l'environnement ? </t>
  </si>
  <si>
    <t>E3</t>
  </si>
  <si>
    <t xml:space="preserve">La majorité des décors ont-ils été construits avec des matériaux réutilisés, réutilisables et/ou des blocs modulaires (assemblage/désassemblage) ? </t>
  </si>
  <si>
    <r>
      <rPr>
        <sz val="10"/>
        <color theme="1"/>
        <rFont val="Calibri"/>
        <family val="2"/>
        <scheme val="minor"/>
      </rPr>
      <t xml:space="preserve">Pour valider ce critère, la quantité physique ou matérielle sera prise en compte et non pas la part du budget. Parmi les matériaux labellisés, on prendra en compte les labels suivants : 
- Pour les produits divers : Ecolabel européen, Certification Sustainable Value, Ecolabel Natureplus, IBR, NF Environnement etc.
- Pour les bois : FSC, PEFC 
- Pour les tapis, sièges et colles : CRI green et green plus
- Pour les isolants : ACERMI
(Source : </t>
    </r>
    <r>
      <rPr>
        <u/>
        <sz val="10"/>
        <color theme="8" tint="-0.249977111117893"/>
        <rFont val="Calibri"/>
        <family val="2"/>
        <scheme val="minor"/>
      </rPr>
      <t>https://www.ecopassivehouses.com/fr/labels-pour-materiaux/</t>
    </r>
    <r>
      <rPr>
        <u/>
        <sz val="10"/>
        <color theme="1"/>
        <rFont val="Calibri"/>
        <family val="2"/>
        <scheme val="minor"/>
      </rPr>
      <t>)</t>
    </r>
  </si>
  <si>
    <t>E4</t>
  </si>
  <si>
    <t>E5</t>
  </si>
  <si>
    <t>La production a-t-elle conservé, donné ou vendu la majorité de ses décors, objets décoratifs et autres accessoires ?</t>
  </si>
  <si>
    <t>E6</t>
  </si>
  <si>
    <t>Les débris de construction et autres déchets de décors ont-ils été triés et recyclés ?</t>
  </si>
  <si>
    <t>HABILLAGE MAQUILLAGE COIFFURE</t>
  </si>
  <si>
    <t xml:space="preserve">Costumes et habillage </t>
  </si>
  <si>
    <t>F1</t>
  </si>
  <si>
    <t>Avez-vous majoritairement loué ou utilisé des costumes et accessoires déjà existants ?</t>
  </si>
  <si>
    <t>F2</t>
  </si>
  <si>
    <t xml:space="preserve">Pour les achats, avez-vous majoritairement acheté d'occasion des costumes et accessoires, ou choisi des marques ou des produits respectueux de l'environnement ? </t>
  </si>
  <si>
    <t>Par produits respectueux de l’environnement, on pourra considérer des matériaux biologiques certifiés, des teintures sans eau, etc.
Au contraire, on évitera au maximum l’achat de vêtements discount issu de la fast-fashion (selon We Dress Fair : “La fast fashion (mode rapide) désigne une mouvance de marques qui produisent des vêtements très vite, très souvent, et pour pas cher. Une marque de fast fashion peut sortir jusqu'à 36 collections par an, contre les 4 pour une marque de mode classique.”).</t>
  </si>
  <si>
    <t>F3</t>
  </si>
  <si>
    <t xml:space="preserve">La majorité des costumes et accessoires ont-ils été confectionnés avec des matières réutilisées et/ou réutilisables ? Avez-vous privilégié des matières labellisées ou d'origine locale ? </t>
  </si>
  <si>
    <r>
      <rPr>
        <sz val="10"/>
        <color theme="1"/>
        <rFont val="Calibri"/>
        <family val="2"/>
        <scheme val="minor"/>
      </rPr>
      <t xml:space="preserve">Pour valider ce critère, la quantité physique ou matérielle sera prise en compte et non pas la part du budget. L’ADEME recommande de : 
- Privilégier les vêtements, matières et lessives portant un label, tel que Ecocort Textile / Ecocert détergeant, Bluedesign, Demeter, Bioré, Made in Green by Oeko-tex, fairtrade, EU Ecolabel, GOTS etc.
- Privilégier les vêtements en coton biologique, les fibres recyclées les fibres dont la culture est moins gourmande en eau et en pesticide, comme le lin et le chanvre
- Préférer les fourrures recyclées ou synthétiques
- Préférer les matières synthétiques qui contiennent du polyester recyclé
- Préférer les jeans bruts non délavés, non vieillis et non troués, qui nécessiteraient des procédés dégradant l’environnement
- Préférer les vêtements non teints, naturellement (coton naturellement coloré : ocre, vert pâle, écru, brun, etc.) ou teints à partir de couleurs naturelles et de végétaux
- Privilégier des vêtements de seconde main en local et réparez-les
- Acquérir des vêtements directement chez des créateurs locaux
- Recycler les vêtements en les apportant dans des points d’apport volontaire (locaux d’associations, conteneurs, boutiques, etc. ; trouver les points de collecte les plus proches sur lafibredutri.fr)
(Source : </t>
    </r>
    <r>
      <rPr>
        <u/>
        <sz val="10"/>
        <color theme="8" tint="-0.249977111117893"/>
        <rFont val="Calibri"/>
        <family val="2"/>
        <scheme val="minor"/>
      </rPr>
      <t>https://librairie.ademe.fr/cadic/1529/le-revers-de-mon-look.pdf?modal=false</t>
    </r>
    <r>
      <rPr>
        <u/>
        <sz val="10"/>
        <color theme="1"/>
        <rFont val="Calibri"/>
        <family val="2"/>
        <scheme val="minor"/>
      </rPr>
      <t>)</t>
    </r>
  </si>
  <si>
    <t>F4</t>
  </si>
  <si>
    <t>Avez-vous évité les matières et substances nocives pour l'environnement lors de leur fabrication ou de leur transformation ?</t>
  </si>
  <si>
    <t>F5</t>
  </si>
  <si>
    <t>La production a-t-elle conservé, donné ou vendu la majorité de ses costumes et accessoires ?</t>
  </si>
  <si>
    <t>F6</t>
  </si>
  <si>
    <t>Avez-vous trié et recyclé les tissus et autres matières usagées ?</t>
  </si>
  <si>
    <t>F7</t>
  </si>
  <si>
    <t>Avez-vous utilisé des produits de nettoyage et détergents non-toxiques et respectueux de l'environnement ?</t>
  </si>
  <si>
    <r>
      <rPr>
        <sz val="10"/>
        <color theme="1"/>
        <rFont val="Calibri"/>
        <family val="2"/>
        <scheme val="minor"/>
      </rPr>
      <t xml:space="preserve">Il s’agit de privilégier les produits labellisés et/ou naturels à base de bicarbonate de soude ou de vinaigre blanc par exemple. Il conviendra également d’éviter le nettoyage à sec lorsque c’est possible et, lorsque c’est nécessaire, d’utiliser un nettoyeur à sec sans solvant dont PERC (Perchloroéthylène).
(Source : </t>
    </r>
    <r>
      <rPr>
        <u/>
        <sz val="10"/>
        <color theme="8" tint="-0.249977111117893"/>
        <rFont val="Calibri"/>
        <family val="2"/>
        <scheme val="minor"/>
      </rPr>
      <t>https://agirpourlatransition.ademe.fr/particuliers/maison/menage/faire-menage-facon-plus-ecologique</t>
    </r>
    <r>
      <rPr>
        <sz val="10"/>
        <color theme="1"/>
        <rFont val="Calibri"/>
        <family val="2"/>
        <scheme val="minor"/>
      </rPr>
      <t>)</t>
    </r>
  </si>
  <si>
    <t>Maquillage et coiffure</t>
  </si>
  <si>
    <t>F8</t>
  </si>
  <si>
    <t>Avez-vous utilisé majoritairement des produits biologiques et/ou avec des labels écologiques ?</t>
  </si>
  <si>
    <r>
      <t>Vous pouvez vous tourner vers des produits labellisés avec le guide de l’ADEME (</t>
    </r>
    <r>
      <rPr>
        <u/>
        <sz val="10"/>
        <color theme="8" tint="-0.249977111117893"/>
        <rFont val="Calibri"/>
        <family val="2"/>
      </rPr>
      <t>https://agirpourlatransition.ademe.fr/particuliers/labels-environnementaux</t>
    </r>
    <r>
      <rPr>
        <sz val="10"/>
        <color theme="1"/>
        <rFont val="Calibri"/>
        <family val="2"/>
      </rPr>
      <t>), afin de minimiser le recours à des produits présentant des composés toxiques. Que Choisir a élaboré une liste de composés à surveiller incluant BHA ; Butylparaben, propylparaben, sodium butylparaben, sodium propylparaben, potassium butylparaben, potassium propylparaben ; Ethylhexyl methoxycinnamate ; Triclosan ; Benzophenone-1, benzophenone-3 ; Octocrylène ; Homosalate ; Cyclopentasiloxane, cyclotetrasiloxane, cyclomethicone ; Acide salicylique ; Butylphenyl methylpropional ; BHT ; Methylisothiazolinone (MIT), methylchloroisothiazolinone (MCIT) ; Résorcinol ; Phenoxyethanol ; Sodium lauryl sulfate, ammonium lauryl sulfate, Dioxyde de titane, hydrocarbures de synthèse etc. (</t>
    </r>
    <r>
      <rPr>
        <u/>
        <sz val="10"/>
        <color theme="8" tint="-0.249977111117893"/>
        <rFont val="Calibri"/>
        <family val="2"/>
      </rPr>
      <t>https://www.quechoisir.org/decryptage-produits-cosmetiques-les-fiches-des-molecules-toxiques-a-eviter-n2019/</t>
    </r>
    <r>
      <rPr>
        <sz val="10"/>
        <color theme="1"/>
        <rFont val="Calibri"/>
        <family val="2"/>
      </rPr>
      <t>).
Il conviendra aussi d’éviter les produits contenant des micro-plastiques.
Pour les prothèses, il conviendra enfin d’utiliser des produits et des adhésifs non-toxiques et cruelty-free.</t>
    </r>
  </si>
  <si>
    <t>F9</t>
  </si>
  <si>
    <t>Les consommables font référence à des cotons, lingettes, sprays, doses individuelles…</t>
  </si>
  <si>
    <t>F10</t>
  </si>
  <si>
    <t>Avez-vous mis en place des actions pour assurer le tri et recyclage tous les types d'emballages des cosmétiques et les récipients des produits ?</t>
  </si>
  <si>
    <t>DEPLACEMENTS</t>
  </si>
  <si>
    <t>G1</t>
  </si>
  <si>
    <t>Avez-vous pris l'engagement et mis en place des actions permettant de réduire les déplacements carbonés les plus impactants en utilisant prioritairement des moyens alternatifs comme le train, les transports en commun et la vidéoconférence ?</t>
  </si>
  <si>
    <t>G2</t>
  </si>
  <si>
    <t>La production a-t-elle eu recours à l'avion ?</t>
  </si>
  <si>
    <t>G2.1</t>
  </si>
  <si>
    <t>G2.2</t>
  </si>
  <si>
    <t>G2.3</t>
  </si>
  <si>
    <r>
      <t xml:space="preserve">Avez-vous interdit les vols intérieurs et internationaux si une équivalence de moins de 5 heures en train existait ? 
</t>
    </r>
    <r>
      <rPr>
        <i/>
        <sz val="10"/>
        <color rgb="FF385623"/>
        <rFont val="Calibri"/>
        <family val="2"/>
      </rPr>
      <t>Si vous avez répondu non à G2, ce critère est non-applicable.</t>
    </r>
    <r>
      <rPr>
        <sz val="10"/>
        <color rgb="FF385623"/>
        <rFont val="Calibri"/>
        <family val="2"/>
      </rPr>
      <t xml:space="preserve"> </t>
    </r>
  </si>
  <si>
    <t>G3</t>
  </si>
  <si>
    <t>Avez-vous encouragé l'équipe à utiliser les mobilités douces ou à faire du covoiturage en fournissant des informations sur les options existantes, et en en mettant en place au besoin ?</t>
  </si>
  <si>
    <t>Afin de faciliter la sensibilisation de l’ensemble des équipes, il conviendra de mettre en place un Plan de Mobilité (PDM) ; un service de navette pour mutualiser les déplacements ou rendre le transport public possible ; une carte des lieux présentant des informations sur les transports en commun ; un service de vélos à disposition pour les petits déplacements. Il s'agit notamment de sensibiliser les équipes pour leurs trajets personnels.
Pensez également à sensibiliser vos figurants ou public, en adaptant les horaires de convocation aux horaires des transports en commun, en leur indiquant les possibilités de mobilité douce pour venir, etc.</t>
  </si>
  <si>
    <t>G4</t>
  </si>
  <si>
    <t xml:space="preserve">Est-ce que la majorité des véhicules (hors véhicules utilitaires) loués par la production étaient des véhicules électriques, hybrides ou à carburant alternatif ? </t>
  </si>
  <si>
    <r>
      <rPr>
        <sz val="10"/>
        <color theme="1"/>
        <rFont val="Calibri"/>
        <family val="2"/>
      </rPr>
      <t>Les véhicules électriques sont moins polluants que les véhicules essence dans leur usage. Toutefois, leur construction implique le recours à des terres rares et des exploitations minières en Afrique, en Asie, en Amérique du Sud etc., ce qui a également un impact écologique. Le débat est néanmoins plus favorable au recours aux véhicules électriques, le Parlement européen ayant voté récemment en faveur de l'interdiction, à partir de 2035, de la vente de véhicules neufs à moteur essence ou diesel. L’ADEME propose, par ailleurs, un comparateur de véhicules neufs (</t>
    </r>
    <r>
      <rPr>
        <u/>
        <sz val="10"/>
        <color theme="8" tint="-0.249977111117893"/>
        <rFont val="Calibri"/>
        <family val="2"/>
      </rPr>
      <t>https://carlabelling.ademe.fr/</t>
    </r>
    <r>
      <rPr>
        <sz val="10"/>
        <color theme="1"/>
        <rFont val="Calibri"/>
        <family val="2"/>
      </rPr>
      <t>) ainsi qu’un guide (</t>
    </r>
    <r>
      <rPr>
        <u/>
        <sz val="10"/>
        <color theme="8" tint="-0.249977111117893"/>
        <rFont val="Calibri"/>
        <family val="2"/>
      </rPr>
      <t>https://expertises.ademe.fr/air-mobilites/mobilite-transports/passer-a-laction/solutions-technologiques/choisir-carburant</t>
    </r>
    <r>
      <rPr>
        <sz val="10"/>
        <color theme="1"/>
        <rFont val="Calibri"/>
        <family val="2"/>
      </rPr>
      <t>) afin de choisir son carburant.</t>
    </r>
  </si>
  <si>
    <t>REGIE</t>
  </si>
  <si>
    <t>Gestion des déchets</t>
  </si>
  <si>
    <t>H1</t>
  </si>
  <si>
    <t>Avez-vous mis en place un plan de gestion responsable, de réduction et de tri des déchets produits durant le cycle de production sur tous les sites et studios utilisés ?</t>
  </si>
  <si>
    <r>
      <rPr>
        <sz val="10"/>
        <color theme="1"/>
        <rFont val="Calibri"/>
        <family val="2"/>
        <scheme val="minor"/>
      </rPr>
      <t>Ce plan peut inclure : le recyclage sur place et, le cas échéant, le compostage en collaboration avec l'ensemble des services ; la mise en place de bacs de recyclage et/ou de compostage et de mise en décharge sur des zones communes ; l’élimination des poubelles individuelles aux postes de travail afin de réduire l'utilisation de sacs en plastique ; le contrôle de l'utilisation des bacs et leur ajustement si nécessaire pour une utilisation optimale (notamment dans la zone de rassemblement près de la caméra, la table de service, le camp de base etc.).
Pour connaître les règles de tri de votre commune, consultez le guide du tri de Citéo :</t>
    </r>
    <r>
      <rPr>
        <u/>
        <sz val="10"/>
        <color theme="10"/>
        <rFont val="Calibri"/>
        <family val="2"/>
        <scheme val="minor"/>
      </rPr>
      <t xml:space="preserve"> </t>
    </r>
    <r>
      <rPr>
        <u/>
        <sz val="10"/>
        <color theme="8" tint="-0.249977111117893"/>
        <rFont val="Calibri"/>
        <family val="2"/>
        <scheme val="minor"/>
      </rPr>
      <t>https://www.triercestdonner.fr/guide-du-tri</t>
    </r>
  </si>
  <si>
    <t>H2</t>
  </si>
  <si>
    <t>Avez-vous fait le suivi des volumes de l'intégralité des déchets de production ?</t>
  </si>
  <si>
    <t>H3</t>
  </si>
  <si>
    <t>Avez-vous sensibilisé vos équipes à la gestion des déchets, notamment au travers d'une signalisation qui rappelle les consignes de tri pour le compostage et/ou le recyclage ?</t>
  </si>
  <si>
    <t>Hébergements</t>
  </si>
  <si>
    <t>H4</t>
  </si>
  <si>
    <t>Avez-vous choisi des hébergements accessibles en mobilités douces ou dans un rayon de 15 km autour du lieu de tournage ?</t>
  </si>
  <si>
    <t>H5</t>
  </si>
  <si>
    <t>Avez-vous choisi des hébergements avec des programmes environnementaux clairement définis et mis en œuvre, voire porteurs d'un label ?</t>
  </si>
  <si>
    <t>Restauration</t>
  </si>
  <si>
    <t>H6</t>
  </si>
  <si>
    <t>Avez-vous mis en place des mesures de réduction drastique des produits en plastique à usage unique ?</t>
  </si>
  <si>
    <t>H7</t>
  </si>
  <si>
    <t>En cas d'offre de restauration :  
Un repas 100% végétarien 1 jour sur 5 (si les repas sont uniques) ou tous les jours (si possibilité de choisir entre plusieurs plats)
Et 
De la viande rouge au maximum 1 jour sur 5.</t>
  </si>
  <si>
    <t>H8</t>
  </si>
  <si>
    <t>En cas d'offre de restauration celle-ci était-elle majoritairement composé de produits locaux, de saison ou bio ?</t>
  </si>
  <si>
    <t>H9</t>
  </si>
  <si>
    <t>H10</t>
  </si>
  <si>
    <t>Les excédents de nourriture ont-ils majoritairement été donnés aux membres de l'équipe, à des banques alimentaires et/ou à des organisations caritatives locales ? Les aliments qui n'ont pu être donnés ont-ils été triés et compostés ?</t>
  </si>
  <si>
    <t>MOYENS TECHNIQUES DE PRODUCTION</t>
  </si>
  <si>
    <t>Electricité et éclairage</t>
  </si>
  <si>
    <t>I1.1</t>
  </si>
  <si>
    <t>Pour les tournages en extérieur, avez-vous eu recours majoritairement à de la lumière naturelle plutôt que de la lumière artificielle ?</t>
  </si>
  <si>
    <t>I1.2</t>
  </si>
  <si>
    <t>I2</t>
  </si>
  <si>
    <t>Avez-vous sensibilisé vos équipes à la sobriété énergétique ?</t>
  </si>
  <si>
    <t>Cette sensibilisation, spécifique aux métiers des moyens techniques, devra notamment aborder la nécessité de baisser l'intensité des lumières entre les prises et éteindre celles-ci lorsqu'elles ne sont pas utilisées.</t>
  </si>
  <si>
    <t>Effets spéciaux</t>
  </si>
  <si>
    <t>I3</t>
  </si>
  <si>
    <t>La production a-t-elle eu recours à des effets spéciaux physiques risquant d'endommager l'environnement et/ou incluant la destruction de biens et de ressources ?</t>
  </si>
  <si>
    <t>Exemples : explosions, fumigènes, effets de feu, effets de neige, de poussière etc.
La minimisation de son impact sur l’environnement comprend : ne pas brûler des matériaux toxiques tels que le plastique, le caoutchouc, le carburant diesel, etc. ; utiliser uniquement des liquides fumigènes à base d'eau ; utiliser du propane au lieu de carburant liquide pour les effets de feu ; utiliser des produits de neige biodégradables ; ne pas utiliser des effets de poussière qui contiennent des substances cancérigènes connues ; s’assurer que les effets de vent et de pluie n'endommagent pas un environnement qui pouvait être sensible ou vierge etc.</t>
  </si>
  <si>
    <t>Divers</t>
  </si>
  <si>
    <t>I4</t>
  </si>
  <si>
    <t>Pour les prises de vue aériennes, avez-vous privilégié les drones, ULM et solutions douces ?</t>
  </si>
  <si>
    <t>I5</t>
  </si>
  <si>
    <t>Avez-vous adapté les formats de tournage aux formats de diffusion et de livraison ?</t>
  </si>
  <si>
    <t>Se poser la question de la résolution vidéo proposée : HD (720p), Full HD (1080p), Ultra HD (4K) et 5K, sachant que la HD est moins énergivore que la 4K.</t>
  </si>
  <si>
    <t>I6</t>
  </si>
  <si>
    <t>Avez-vous limité le recours aux consommables techniques (piles non rechargeables, gaffer, gélatines,...) ?</t>
  </si>
  <si>
    <t>Une étude d'Uniross, Bio Intelligence Service et l'ADEME confirme que les piles rechargeables peuvent, en moyenne, générer jusqu'à 32 fois moins d'impact sur l'environnement que les piles jetables. Pour 1kWh, la pile rechargeable, c'est 23 fois moins d'impact potentiel sur les ressources renouvelables, 28 fois moins d'impact potentiel sur le réchauffement climatique, 30 fois moins d'impact potentiel sur la pollution de l'air, 9 fois moins sur l'acidification de l'air et 12 fois moins sur la qualité de l'eau.
Certains types de piles comme les piles boutons pour le son ne présentent pas d'alternatives rechargeables.</t>
  </si>
  <si>
    <t>I7</t>
  </si>
  <si>
    <t>La production s'est-elle assurée du suivi et du bon tri et recyclage des piles (rechargeables ou non) et plus globalement des Déchets d'Equipements Electriques et Electroniques (DEEE) et des déchets dangereux ?</t>
  </si>
  <si>
    <t>POST-PRODUCTION</t>
  </si>
  <si>
    <t>J1</t>
  </si>
  <si>
    <t>Doit concerner au moins 50% des nouveaux achats.</t>
  </si>
  <si>
    <t>J2</t>
  </si>
  <si>
    <t>Avez-vous utilisé des VFX plutôt que des SFX lorsque cela était moins impactant pour l'environnement ?</t>
  </si>
  <si>
    <t>J3</t>
  </si>
  <si>
    <t>J4</t>
  </si>
  <si>
    <t>Avez-vous utilisé des images de stock ou d'archives pour limiter les tournages en extérieur ou aériens ?</t>
  </si>
  <si>
    <t>J5</t>
  </si>
  <si>
    <t>J6</t>
  </si>
  <si>
    <t>Des actions ont-elles été mises en place pour limiter la consommation énergétique de la post-production ?</t>
  </si>
  <si>
    <t xml:space="preserve">Total de point applicable </t>
  </si>
  <si>
    <t>Total de point obtenus</t>
  </si>
  <si>
    <t>Points Bonus</t>
  </si>
  <si>
    <t>Points Malus</t>
  </si>
  <si>
    <t xml:space="preserve">Pourcentage de validation </t>
  </si>
  <si>
    <t xml:space="preserve">Critères impératifs validés </t>
  </si>
  <si>
    <t>Feuille de route globale</t>
  </si>
  <si>
    <t>Lister les produits principaux et fournisseurs, expliquer la démarche générale</t>
  </si>
  <si>
    <t>Si non, expliquer pourquoi la production n'a pas pu se passer des vols.</t>
  </si>
  <si>
    <t>Préciser les modes de gardiennage</t>
  </si>
  <si>
    <t xml:space="preserve">Expliquez la démarche de sensibilisation et les mesures mises en place </t>
  </si>
  <si>
    <t>Factures ou cahier des charges cantinier, menus</t>
  </si>
  <si>
    <t xml:space="preserve">Préciser l'organisation de l'offre de restauration (interne/externe, nom du prestataire,...) et la démarche entreprise. </t>
  </si>
  <si>
    <t xml:space="preserve">Factures, photos </t>
  </si>
  <si>
    <t xml:space="preserve">Préciser la politique d'achat pour la table régie </t>
  </si>
  <si>
    <t xml:space="preserve">Note pour expliquer la démarche mise en place </t>
  </si>
  <si>
    <t>Compte rendu de réunion, photos, supports de communication</t>
  </si>
  <si>
    <t xml:space="preserve">Indiquer les actions de sensibilisation mises en place, les personnes concernées </t>
  </si>
  <si>
    <t xml:space="preserve">Lister des exemples d'effets spéciaux et cascades effectués et la manière dont les risques pour l'environnement ont été limités </t>
  </si>
  <si>
    <t xml:space="preserve">Indiquer le format de tournage et le format de diffusion </t>
  </si>
  <si>
    <t>Preuve de dépôt en déchetterie, photos, tableau suivi des déchets démarche + actions cohérentes</t>
  </si>
  <si>
    <t xml:space="preserve">Indiquez les déchets produits et la démarche de tri et de recyclage mis en place </t>
  </si>
  <si>
    <t>Note pour expliquer les SFX qui ont pu être évité grâce au recours des VFX</t>
  </si>
  <si>
    <t>I</t>
  </si>
  <si>
    <t>oui</t>
  </si>
  <si>
    <t>N/A</t>
  </si>
  <si>
    <t>non</t>
  </si>
  <si>
    <t>Cotation</t>
  </si>
  <si>
    <t>points
"bonus"</t>
  </si>
  <si>
    <t>points
 "NON"</t>
  </si>
  <si>
    <t>points
"OUI"</t>
  </si>
  <si>
    <t>A</t>
  </si>
  <si>
    <t>B</t>
  </si>
  <si>
    <t>C</t>
  </si>
  <si>
    <t>D</t>
  </si>
  <si>
    <t>E</t>
  </si>
  <si>
    <t>F</t>
  </si>
  <si>
    <t>G</t>
  </si>
  <si>
    <t>H</t>
  </si>
  <si>
    <t>Critères</t>
  </si>
  <si>
    <t>J</t>
  </si>
  <si>
    <t>ne pas supprimer cette ligne</t>
  </si>
  <si>
    <t>TOTAL</t>
  </si>
  <si>
    <t>oui ?</t>
  </si>
  <si>
    <t>si pas de bureau</t>
  </si>
  <si>
    <t>si petite production, la fonction peut ne pas exister</t>
  </si>
  <si>
    <t>si D2 = non</t>
  </si>
  <si>
    <t>N/A possible erroné ? - à corriger ?</t>
  </si>
  <si>
    <t>si pas de tournage en extérieur</t>
  </si>
  <si>
    <t>si D4 = non</t>
  </si>
  <si>
    <t>si pas de décors (exemple tournage que décor naturel)</t>
  </si>
  <si>
    <t>si pas de costume ou accessoire (exemple : documentaire)</t>
  </si>
  <si>
    <t>si pas de maquillage et coiffure (exemple : documentaire)</t>
  </si>
  <si>
    <t>si G2 = non</t>
  </si>
  <si>
    <t>si pas de location</t>
  </si>
  <si>
    <t>si pas de cas concerné</t>
  </si>
  <si>
    <t>si pas d'hébergements</t>
  </si>
  <si>
    <t>si pas de restauration</t>
  </si>
  <si>
    <t>si pas de tournages extérieurs</t>
  </si>
  <si>
    <t>La production s'est-elle assurée de recourir au maximum à des appareils d'éclairage écoénergétiques tels que des LEDs ?</t>
  </si>
  <si>
    <t>si pas d'effets spéciaux ? À confirmer</t>
  </si>
  <si>
    <t>si pas de vues aériennes</t>
  </si>
  <si>
    <t>si pas de nouveaux matériels</t>
  </si>
  <si>
    <t>DECORS, CONSTRUCTIONS ET ACCESSOIRES DE TOURNAGE</t>
  </si>
  <si>
    <r>
      <t xml:space="preserve">N/A
</t>
    </r>
    <r>
      <rPr>
        <sz val="9"/>
        <color rgb="FF5E7121"/>
        <rFont val="Calibri"/>
        <family val="2"/>
        <scheme val="minor"/>
      </rPr>
      <t>possible ?</t>
    </r>
  </si>
  <si>
    <t>&gt;&gt;</t>
  </si>
  <si>
    <t>points
"malus"</t>
  </si>
  <si>
    <t>date</t>
  </si>
  <si>
    <t>évolution</t>
  </si>
  <si>
    <t>modifications à prévoir</t>
  </si>
  <si>
    <t>onglet / cellule</t>
  </si>
  <si>
    <t>description</t>
  </si>
  <si>
    <t>Référentiel / toutes</t>
  </si>
  <si>
    <r>
      <t xml:space="preserve">Si oui, combien de vols court et moyen-courriers ont été effectués ? 
</t>
    </r>
    <r>
      <rPr>
        <i/>
        <sz val="10"/>
        <color rgb="FF385623"/>
        <rFont val="Calibri"/>
        <family val="2"/>
      </rPr>
      <t>Si vous avez répondu non à G2, assurez vous que la cellule D68 soit bien vide.</t>
    </r>
  </si>
  <si>
    <r>
      <t xml:space="preserve">Si oui, combien de vols long-courriers ont été effectués ? 
</t>
    </r>
    <r>
      <rPr>
        <i/>
        <sz val="10"/>
        <color rgb="FF385623"/>
        <rFont val="Calibri"/>
        <family val="2"/>
      </rPr>
      <t>Si vous avez répondu non à G2, assurez vous que la cellule D69 soit bien vide.</t>
    </r>
  </si>
  <si>
    <t>Notes explicatives</t>
  </si>
  <si>
    <t>critères impératifs ?</t>
  </si>
  <si>
    <t>Justification du N/A</t>
  </si>
  <si>
    <r>
      <t xml:space="preserve">Réponse
</t>
    </r>
    <r>
      <rPr>
        <b/>
        <i/>
        <sz val="10"/>
        <color rgb="FFFFFFFF"/>
        <rFont val="Calibri"/>
        <family val="2"/>
      </rPr>
      <t>(sélectionner)</t>
    </r>
  </si>
  <si>
    <t>Résultat</t>
  </si>
  <si>
    <t>Avez-vous désigné une ou des personne(s) en charge de l'éco-production avec un leadership fonctionnel et une disponibilité en temps suffisante pour pouvoir arbitrer avec les parties prenantes impliquées et superviser la mise en œuvre de l'éco-production ?</t>
  </si>
  <si>
    <t>Les bureaux de production ont-ils majoritairement été approvisionnés en énergie d'origine renouvelable ?</t>
  </si>
  <si>
    <t>Avez-vous mis en place des mesures pour réduire votre consommation d'électricité sur vos lieux de tournage ?</t>
  </si>
  <si>
    <t>Avez-vous limité le recours à des consommables et privilégié des produits non-emballés, biodégradables ou rechargeables ?</t>
  </si>
  <si>
    <t>La table de régie propose-t-elle majoritairement des produits en vrac, bio, en circuit court et/ou de saison ?</t>
  </si>
  <si>
    <t>Pour le nouveau matériel, la production et/ou le prestataire ont-ils privilégié des appareils reconditionnés, peu consommateurs d’énergie et certifiés par un label, comme l’étiquette énergie, le label Energy Star, le label TCO’03, l'écolabel, EPEAT etc. ?</t>
  </si>
  <si>
    <t>Notamment éviter les bouteilles plastiques, en encourageant les équipes a utiliser des gourdes personnelles / contenants réutilisables et en mettant à disposition des fontaines à eau ou de l'eau courante. Utiliser de la vaisselle en dur.</t>
  </si>
  <si>
    <t>Ces mesures peuvent par exemple comprendre : isolation des bâtiments, récupération de chaleur des serveurs, plan de gestion durable de l'énergie, ...</t>
  </si>
  <si>
    <t>Certificat ou attestation de formation ; attestation sur l'honneur (infos nécessaires : date, nom de l'organisme, nom de la formation, durée)</t>
  </si>
  <si>
    <r>
      <t xml:space="preserve">points
 "OUI"
</t>
    </r>
    <r>
      <rPr>
        <sz val="8"/>
        <color rgb="FF5E7121"/>
        <rFont val="Calibri"/>
        <family val="2"/>
        <scheme val="minor"/>
      </rPr>
      <t>compensatoire</t>
    </r>
  </si>
  <si>
    <t>N/A non autorisé</t>
  </si>
  <si>
    <t>N/A possible lors de la demande car fait dans un deuxième temps</t>
  </si>
  <si>
    <r>
      <t xml:space="preserve">Si D2 = OUI, avez-vous privilégié les groupes électrogènes électriques, au gaz, hybrides, solaires, et les systèmes mobiles de stockage d’électricité verte par rapport aux groupes électrogènes diesel ? 
</t>
    </r>
    <r>
      <rPr>
        <i/>
        <sz val="10"/>
        <color rgb="FF385623"/>
        <rFont val="Calibri"/>
        <family val="2"/>
      </rPr>
      <t>Si vous avez répondu NON au D2, ce critère est non-applicable, veiller à ce que la réponse soit "NON".</t>
    </r>
  </si>
  <si>
    <r>
      <t xml:space="preserve">Si D2=OUI, avez-vous limité l'utilisation des groupes électrogènes aux lieux de tournage où aucune source d'alimentation électrique n'était disponible à proximité ?
</t>
    </r>
    <r>
      <rPr>
        <i/>
        <sz val="10"/>
        <color rgb="FF385623"/>
        <rFont val="Calibri"/>
        <family val="2"/>
      </rPr>
      <t xml:space="preserve">Si vous avez répondu NON au D2, ce critère est non-applicable, </t>
    </r>
    <r>
      <rPr>
        <sz val="10"/>
        <color rgb="FF385623"/>
        <rFont val="Calibri"/>
        <family val="2"/>
      </rPr>
      <t>veiller à ce que la réponse soit "NON".</t>
    </r>
  </si>
  <si>
    <r>
      <t xml:space="preserve">Si D4=OUI : Avez-vous fait un diagnostic des impacts que vous risquez de générer sur le milieu naturel, idéalement avec l'aide d'une expertise locale (Bureau d'Accueil des Tournages, gestionnaires du territoire concernés, parties prenantes locales, etc.) ?
</t>
    </r>
    <r>
      <rPr>
        <i/>
        <sz val="10"/>
        <color rgb="FF385623"/>
        <rFont val="Calibri"/>
        <family val="2"/>
      </rPr>
      <t>Si vous avez répondu NON au D4, ce critère est non-applicable, veiller à ce que la réponse soit "N/A".</t>
    </r>
  </si>
  <si>
    <r>
      <t xml:space="preserve">Si D4=OUI : Avez-vous mis en place un plan d'action pour limiter les impacts sur le milieu naturel ?
</t>
    </r>
    <r>
      <rPr>
        <i/>
        <sz val="10"/>
        <color rgb="FF385623"/>
        <rFont val="Calibri"/>
        <family val="2"/>
      </rPr>
      <t>Si vous avez répondu NON au D4, ce critère est non-applicable, veiller à ce que la réponse soit "N/A".</t>
    </r>
  </si>
  <si>
    <t>si pas d'éclairage</t>
  </si>
  <si>
    <t>Donner des exemples pour expliciter la prise en compte du critère et étayer avec extrait du scénario / du conducteur, extraits vidéo, ...</t>
  </si>
  <si>
    <t xml:space="preserve">Avez-vous mis en place des mesures pour réduire votre consommation d'électricité dans les bureaux ? </t>
  </si>
  <si>
    <t>Si vous avez eu recours à des achats de fournitures de bureau,  avez-vous privilégié en majorité des achats responsables ?</t>
  </si>
  <si>
    <t>Les sites concernés sont des sites où le tournage peut représenter un risques pour la biodiversité (faune et flore).</t>
  </si>
  <si>
    <t>Exemples de cas.
Listes de fournisseurs, factures.</t>
  </si>
  <si>
    <t>Liste de véhicules avec types motorisations.
Listes de fournisseurs, factures.</t>
  </si>
  <si>
    <t>Exemples de labels qualifiables :  La clef Verte, Ecolabel européen, Green Globe, Gîte Panda, Ecogite.
L'établissement hotelier doit être engagés sur au moins trois des piliers suivants
- Pratiques de sauvegarde et sobriété énergétique (labels énergétiques 50 001 ; Energy star, éteinte automatique des lumières…)
- Stratégies de réduction des déchets (pas de buffet, don à des association des restes, pas de miniatures de tout ; pas de goodies excessifs …)
- Approvisionnement local / responsable (nourriture, matériaux, équipement …)
- Mesures de conservation de l’eau (équipement faiblement consommateur, sensibilisation …)
- Services et aménagements respectueux de l’environnement (espaces verts, activités de sensibilisation, mise à dispo de services de déplacements faiblement émetteurs …)</t>
  </si>
  <si>
    <t>cotation initiale</t>
  </si>
  <si>
    <t>cotation évaluation</t>
  </si>
  <si>
    <t>cotation justificatifs</t>
  </si>
  <si>
    <t>La feuille de route est un document qui synthétise dans les grandes lignes la démarche d'éco-production, elle est partagée avec l'équipe. Elle peut s'appuyer sur le référentiel du label ou être plus large .</t>
  </si>
  <si>
    <t>Contrat de travail, fiche de poste, liste équipe, …</t>
  </si>
  <si>
    <t>La grille de référentiel est le présent tableur.
Grille de référentiel complétée en fin de projet : elle résume ce qui a réellement été fait pour chaque critère et le cas échéant, les raisons pour lesquelles certains n'ont pas pu être remplis ou ceux remplis qui n'étaient pas prévus.</t>
  </si>
  <si>
    <t>Donner des exemples pour expliciter la prise en compte du critère et étayer avec extraits du scénario, du conducteur, extraits vidéo, …
Note : l'élément doit être explicite pour le public de l'œuvre.</t>
  </si>
  <si>
    <t>Commentaires concernant les justificatifs attendus</t>
  </si>
  <si>
    <t>Supports de sensibilisation, extraits de compte rendu de réunions, photos, ...</t>
  </si>
  <si>
    <t>Explicitez le diagnostic effectué, les principaux risques identifiés, les experts sollicités, …</t>
  </si>
  <si>
    <t>Expliquer les actions concrètes mises en place pour réduire la consommation d'eau.</t>
  </si>
  <si>
    <t>Si non, expliquer pour quelles raisons vous n'avez pas pu vous passer d'un groupe thermique.</t>
  </si>
  <si>
    <t>Expliquer pour quelles raisons vous n'avez pas pu vous passer d'un groupe thermique.</t>
  </si>
  <si>
    <t>Indiquer les personnes formées, leur poste et la formation suivie.
Les formations acceptées sont celles qui répondent aux critères suivants :
- durée de minimum 1 jour complet ;
- en France ou à l'étranger ;
- qui présente les enjeux environnementaux et les enjeux spécifiques du secteur audiovisuel ;
- il peut s'agir d'un module de formation intégré à une formation plus généraliste (par ex. une journée dédiée à l'éco-production dans une formation continue de direction de production), d'une formation dédiée ou d'une intervention au sein d'une entreprise/équipe.
A titre d'exemple : https://www.ecoprod.com/fr/les-outils-pour-agir/formations.html</t>
  </si>
  <si>
    <t>Indiquer le nom ou les noms des personnes et préciser sa/leur fiche de poste : est-elle dédiée uniquement à l'éco-production, a-t-elle un autre poste et si oui lequel, combien de temps est-elle présente, quelles sont ses tâches.</t>
  </si>
  <si>
    <t>ajustement suite évaluation</t>
  </si>
  <si>
    <t>applicables</t>
  </si>
  <si>
    <t>Echantillonnage</t>
  </si>
  <si>
    <t>Explication de la démarche avec exemples.</t>
  </si>
  <si>
    <t xml:space="preserve">Extrait du contrat de prestation : indiquer le type de clause et copier coller le texte ou faire une capture d'écran de la clause. </t>
  </si>
  <si>
    <t>Liste des lieux de tournage avec diagnostic,
Preuves des échanges avec un expert (mails, compte rendu réunion, attestation, ...).</t>
  </si>
  <si>
    <r>
      <t>Facture d'achat de crédit carbone (nom de l'organisme, tonnes de CO</t>
    </r>
    <r>
      <rPr>
        <vertAlign val="subscript"/>
        <sz val="11"/>
        <rFont val="Calibri"/>
        <family val="2"/>
        <scheme val="minor"/>
      </rPr>
      <t>2</t>
    </r>
    <r>
      <rPr>
        <sz val="11"/>
        <rFont val="Calibri"/>
        <family val="2"/>
        <scheme val="minor"/>
      </rPr>
      <t xml:space="preserve"> compensées, ...)</t>
    </r>
  </si>
  <si>
    <t>Synthèse ou compte rendu de la lecture.</t>
  </si>
  <si>
    <t>Factures d'électricité, labels (exemple VertVolt), attestation du loueur du bureau, …</t>
  </si>
  <si>
    <t>Descriptif des démarches mises en place pour réduire les déchets, exemples d'actions concrètes entreprises.</t>
  </si>
  <si>
    <t>Descriptif des démarches, liste des fournitures achetées avec caractéristiques responsables (labels, certifications, etc.), factures, ...</t>
  </si>
  <si>
    <t>Pour expliquer la démarche mise en place, donner au moins trois exemples concrets.</t>
  </si>
  <si>
    <t>Expliquer les actions concrètes mises en place pour réduire les consommations d'énergie.</t>
  </si>
  <si>
    <t>Descriptif des actions, exemples d'actions concrètes entreprises.</t>
  </si>
  <si>
    <t>documentaire
(OUI /  NON)</t>
  </si>
  <si>
    <t>site
(OUI /  NON)</t>
  </si>
  <si>
    <t xml:space="preserve">Feuille annexe type qui présente des clauses d'éco-production et signée par les comédien.nes : Indiquer le type de clause et copier coller le texte / faire une capture d'écran de la clause </t>
  </si>
  <si>
    <t>Expliquer comment l'organisation permet de répondre à se critère, exemple : optimisation des déplacements par l'ordre des tournages, le remplissage des véhicules, l'usage des véhicules à faibles émissions, etc…</t>
  </si>
  <si>
    <t>Liste des mesures mises en place.
Supports de communication, photos, chartes, …</t>
  </si>
  <si>
    <t>Avez-vous évité les matériaux et substances nocives pour l'environnement lors de la fabrication et la transformation des décors ?</t>
  </si>
  <si>
    <t>Note explicative sur la démarche qui liste les bonnes pratiques, …
Factures, attestations de dons ou de stockage.</t>
  </si>
  <si>
    <t xml:space="preserve">Note explicative sur la démarche qui liste les bonnes pratiques, les prestataires, …
Liste des décors, liste de fournisseurs, factures. </t>
  </si>
  <si>
    <t>Note explicative sur la démarche qui liste les bonnes pratiques, les prestataires, …
Liste des décors, liste de fournisseurs, factures.</t>
  </si>
  <si>
    <t>Note explicative sur la démarche qui liste les bonnes pratiques, …
Preuve de passage à la déchetterie / recyclerie / ressourcerie.</t>
  </si>
  <si>
    <t>Indiquer la part de costumes entrant dans cette catégorie.</t>
  </si>
  <si>
    <t>Note explicative sur la démarche qui liste les bonnes pratiques, les membres de l'équipe impliqués, les prestataires, ...
Liste de fournisseurs, factures, preuve du stockage, contrat avec les prestataires.</t>
  </si>
  <si>
    <t>Note explicative sur la démarche qui liste les bonnes pratiques, les membres de l'équipe impliqués, les prestataires, ...
Liste de fournisseurs, factures, contrats avec les prestataires.</t>
  </si>
  <si>
    <t>Note explicative sur la démarche qui liste les bonnes pratiques, les membres de l'équipe impliqués, les prestataires, …</t>
  </si>
  <si>
    <t xml:space="preserve">Liste des produits avec caractéristiques environnementales, liste de fournisseurs, factures. </t>
  </si>
  <si>
    <t xml:space="preserve">Liste des produits avec caractéristiques environnementales, liste de fournisseurs, factures ou photos. </t>
  </si>
  <si>
    <t>Lister les produits principaux et fournisseurs, expliquer la démarche générale.</t>
  </si>
  <si>
    <t xml:space="preserve">Note explicative sur les actions mises en place, photos. </t>
  </si>
  <si>
    <t>Note pour expliquer la démarche mise en place pour réduire les déchets, plan de gestion des déchets, photos de la signalétique, ...
Facture de prestataires externes.</t>
  </si>
  <si>
    <t xml:space="preserve">Donner au moins trois exemples concrets </t>
  </si>
  <si>
    <t>Indiquer la méthodologie de mesure (lieux, dates, fréquence, type de suivi : pesée, caractérisation, visuel, nombre de sacs poubelle ...).</t>
  </si>
  <si>
    <t>Documents de suivi des déchets.
Facture de prestataires externes ou attestation de collecte des déchets.</t>
  </si>
  <si>
    <t>Note explicative sur la démarche qui liste les bonnes pratiques, les membres de l'équipe impliqués, les prestataires, ...
Liste de fournisseurs, factures.</t>
  </si>
  <si>
    <t>Note explicative sur la démarche qui liste les bonnes pratiques, les membres de l'équipe impliqués, les prestataires, …
Preuves de passage à la recyclerie/ressourcerie, attestation de dons ou de stockage.</t>
  </si>
  <si>
    <t>Note explicative sur la démarche qui liste les bonnes pratiques, les membres de l'équipe impliqués, les prestataires, …
Preuves de passage à la déchetterie/recyclerie/ressourcerie.</t>
  </si>
  <si>
    <t>Note explicative sur la démarche qui liste les bonnes pratiques, les membres de l'équipe impliqués, les prestataires, …
Photos, support de communication, …</t>
  </si>
  <si>
    <t>Note pour expliquer la démarche mise en place pour réduire les déchets.
Charte des restaurateurs.
Factures (par ex. location de vaisselle, aliments en vrac, bonbonnes d'eau...).</t>
  </si>
  <si>
    <t>Factures ou cahier des charges cantinier, menus.</t>
  </si>
  <si>
    <t>Attestation don à des organisations caritatives, tableau de suivi des déchets, photos / note du contrat sur réutilisation des restes.</t>
  </si>
  <si>
    <t>Note pour expliquer la démarche mise en place.
Listes prestataires et fournisseurs.</t>
  </si>
  <si>
    <t>Note pour expliquer la politique d'achat.
Liste technique, factures.</t>
  </si>
  <si>
    <t xml:space="preserve">Note pour expliquer les choix de techniques de stockage et d'archivage et en quoi cela permet de limiter les impacts énergétiques.
Factures de prestataires hébergement / cloud </t>
  </si>
  <si>
    <t>Note pour expliquer quels plans ont été réalisés grâce à des images de stock ou d'archives pour limiter des tournages en extérieur, des voyages ou des prises de vue aériennes.
Factures d'images de stock.</t>
  </si>
  <si>
    <t>Note pour expliquer la démarche mise en place.
Bilan énergétique du bâtiment, factures et contrats.</t>
  </si>
  <si>
    <t>Vos commentaires explicatifs
(compléter)</t>
  </si>
  <si>
    <t>nom des pièces justificatives et/ou lien vers l'élément du dossier
(compléter)</t>
  </si>
  <si>
    <t xml:space="preserve">suffisant ?
(OUI /  NON/incomplet) </t>
  </si>
  <si>
    <t>absent</t>
  </si>
  <si>
    <t>incomplet</t>
  </si>
  <si>
    <t>pertinent ?
(OUI/NON/
absent)</t>
  </si>
  <si>
    <t xml:space="preserve">SI OUI : Au moins un de vos directeurs et directrices de production ont-ils et elles été formé·es à l'éco-production ? </t>
  </si>
  <si>
    <t xml:space="preserve">SI OUI : Au moins un de vos régisseurs et régisseuses générales ont-ils et elles été formé·es à l'éco-production ? </t>
  </si>
  <si>
    <t>Date de la vérification</t>
  </si>
  <si>
    <t>Site(s) vérifié(s)</t>
  </si>
  <si>
    <t>Contact dans l'organisme évalué</t>
  </si>
  <si>
    <t>ligne directe</t>
  </si>
  <si>
    <t>adresse courriel</t>
  </si>
  <si>
    <t>Responsable d'Audit</t>
  </si>
  <si>
    <t>Votre Chargé-e de Clientèle</t>
  </si>
  <si>
    <t>Siège : 11, rue Francis de Pressensé - 93571 La Plaine Saint-Denis Cedex – France
T. +33 (0)1 41 62 80 00 - F. +33 (0)1 49 17 90 00
SAS au capital de 18 187 000 € - 479 076 002 RCS Bobigny</t>
  </si>
  <si>
    <t>Restitution de l'évaluation</t>
  </si>
  <si>
    <t>Société de production</t>
  </si>
  <si>
    <t>TELEPHONE DU CONTACT</t>
  </si>
  <si>
    <t>Prénom NOM</t>
  </si>
  <si>
    <t>téléphone</t>
  </si>
  <si>
    <t>Chargé-e de Clientèle</t>
  </si>
  <si>
    <t>Contact</t>
  </si>
  <si>
    <t xml:space="preserve">Prénom et NOM DU CONTACT </t>
  </si>
  <si>
    <r>
      <t xml:space="preserve">Informations sur l'évaluation
</t>
    </r>
    <r>
      <rPr>
        <i/>
        <sz val="26"/>
        <color theme="0"/>
        <rFont val="Calibri"/>
        <family val="2"/>
        <scheme val="minor"/>
      </rPr>
      <t>(zone réservée à AFNOR Certification)</t>
    </r>
  </si>
  <si>
    <t>Fiction TV unitaire</t>
  </si>
  <si>
    <t>Série fiction</t>
  </si>
  <si>
    <t>Série documentaire</t>
  </si>
  <si>
    <t>Documentaire unitaire</t>
  </si>
  <si>
    <t>Reportage</t>
  </si>
  <si>
    <t>Magazine</t>
  </si>
  <si>
    <t>Divertissement en plateau</t>
  </si>
  <si>
    <t>Journal télévisé</t>
  </si>
  <si>
    <t>Vidéo</t>
  </si>
  <si>
    <t>Vidéo institutionnelle</t>
  </si>
  <si>
    <t>Bande annonce</t>
  </si>
  <si>
    <t>Long métrage de fiction</t>
  </si>
  <si>
    <t>Long métrage documentaire</t>
  </si>
  <si>
    <t>Court métrage de fiction</t>
  </si>
  <si>
    <t>Court métrage documentaire</t>
  </si>
  <si>
    <t>2 - INFORMATIONS GENERALES</t>
  </si>
  <si>
    <t>Typologie de l'œuvre</t>
  </si>
  <si>
    <t>Nom du projet ou de l'œuvre</t>
  </si>
  <si>
    <t>Type d'évaluation</t>
  </si>
  <si>
    <t>Modalités d'évaluation</t>
  </si>
  <si>
    <t>Equipe d'évaluation</t>
  </si>
  <si>
    <t>Responsable de l'Evaluation</t>
  </si>
  <si>
    <r>
      <t>Evaluatrice ou évaluateur</t>
    </r>
    <r>
      <rPr>
        <b/>
        <sz val="12"/>
        <rFont val="Calibri"/>
        <family val="2"/>
      </rPr>
      <t>(s)</t>
    </r>
  </si>
  <si>
    <t>fonction</t>
  </si>
  <si>
    <t>société</t>
  </si>
  <si>
    <t>initial</t>
  </si>
  <si>
    <t>justificatif</t>
  </si>
  <si>
    <t>évaluation</t>
  </si>
  <si>
    <t></t>
  </si>
  <si>
    <t>final</t>
  </si>
  <si>
    <t>&lt;</t>
  </si>
  <si>
    <t>X</t>
  </si>
  <si>
    <t>≤</t>
  </si>
  <si>
    <t>Feuilles de services
Liste des hébergements avec distances depuis le(s) lieu(x) de tournage.</t>
  </si>
  <si>
    <t>Feuilles de services
Liste des hébergements avec descriptifs de leur démarche et des piliers respectés (cf. onglet 3 - Cotation), factures.</t>
  </si>
  <si>
    <r>
      <t>BUDGET TOTAL</t>
    </r>
    <r>
      <rPr>
        <i/>
        <sz val="12"/>
        <color rgb="FFFF0000"/>
        <rFont val="Calibri"/>
        <family val="2"/>
        <scheme val="minor"/>
      </rPr>
      <t xml:space="preserve"> </t>
    </r>
    <r>
      <rPr>
        <i/>
        <sz val="9"/>
        <color rgb="FFFF0000"/>
        <rFont val="Calibri"/>
        <family val="2"/>
        <scheme val="minor"/>
      </rPr>
      <t>(non-obligatoire)</t>
    </r>
  </si>
  <si>
    <t>NOM DU PROJET OU DE L'ŒUVRE</t>
  </si>
  <si>
    <t>DUREE DU PROJET OU DE L'ŒUVRE</t>
  </si>
  <si>
    <r>
      <t xml:space="preserve">TYPOLOGIE DU PROJET OU DE l'ŒUVRE  </t>
    </r>
    <r>
      <rPr>
        <i/>
        <sz val="9"/>
        <color rgb="FFFF0000"/>
        <rFont val="Calibri"/>
        <family val="2"/>
        <scheme val="minor"/>
      </rPr>
      <t>(séléctionner dans la liste déroulante)</t>
    </r>
  </si>
  <si>
    <r>
      <t xml:space="preserve">Dates de la vérification in situ </t>
    </r>
    <r>
      <rPr>
        <b/>
        <sz val="12"/>
        <color rgb="FFFF0000"/>
        <rFont val="Calibri"/>
        <family val="2"/>
        <scheme val="minor"/>
      </rPr>
      <t>*</t>
    </r>
  </si>
  <si>
    <r>
      <t xml:space="preserve">Référence de l'organisme </t>
    </r>
    <r>
      <rPr>
        <b/>
        <sz val="12"/>
        <color rgb="FFFF0000"/>
        <rFont val="Calibri"/>
        <family val="2"/>
        <scheme val="minor"/>
      </rPr>
      <t>*</t>
    </r>
  </si>
  <si>
    <r>
      <t xml:space="preserve">Prénom NOM </t>
    </r>
    <r>
      <rPr>
        <b/>
        <sz val="12"/>
        <color rgb="FFFF0000"/>
        <rFont val="Calibri"/>
        <family val="2"/>
        <scheme val="minor"/>
      </rPr>
      <t>*</t>
    </r>
  </si>
  <si>
    <r>
      <t>téléphone</t>
    </r>
    <r>
      <rPr>
        <b/>
        <sz val="12"/>
        <color rgb="FFFF0000"/>
        <rFont val="Calibri"/>
        <family val="2"/>
        <scheme val="minor"/>
      </rPr>
      <t xml:space="preserve"> *</t>
    </r>
  </si>
  <si>
    <r>
      <t>adresse courriel</t>
    </r>
    <r>
      <rPr>
        <b/>
        <sz val="12"/>
        <color rgb="FFFF0000"/>
        <rFont val="Calibri"/>
        <family val="2"/>
        <scheme val="minor"/>
      </rPr>
      <t xml:space="preserve"> *</t>
    </r>
  </si>
  <si>
    <r>
      <t xml:space="preserve">Prénom(s) NOM(s) </t>
    </r>
    <r>
      <rPr>
        <i/>
        <sz val="9"/>
        <rFont val="Calibri"/>
        <family val="2"/>
        <scheme val="minor"/>
      </rPr>
      <t>(le cas échéant)</t>
    </r>
  </si>
  <si>
    <t>Projet ou œuvre</t>
  </si>
  <si>
    <r>
      <rPr>
        <b/>
        <sz val="11"/>
        <color rgb="FFFF0000"/>
        <rFont val="Calibri"/>
        <family val="2"/>
        <scheme val="minor"/>
      </rPr>
      <t>*</t>
    </r>
    <r>
      <rPr>
        <b/>
        <sz val="11"/>
        <color theme="1"/>
        <rFont val="Calibri"/>
        <family val="2"/>
        <scheme val="minor"/>
      </rPr>
      <t xml:space="preserve"> à compléter obligatoirement, les autres zones sont à compléter uniquement si correction ou incomplet</t>
    </r>
  </si>
  <si>
    <t xml:space="preserve"> adresse courriel</t>
  </si>
  <si>
    <r>
      <rPr>
        <sz val="12"/>
        <color theme="0"/>
        <rFont val="Wingdings 3"/>
        <family val="1"/>
        <charset val="2"/>
      </rPr>
      <t>q</t>
    </r>
    <r>
      <rPr>
        <sz val="12"/>
        <color theme="0"/>
        <rFont val="Calibri"/>
        <family val="2"/>
        <scheme val="minor"/>
      </rPr>
      <t xml:space="preserve"> correction ou entrée </t>
    </r>
    <r>
      <rPr>
        <sz val="12"/>
        <color theme="0"/>
        <rFont val="Wingdings 3"/>
        <family val="1"/>
        <charset val="2"/>
      </rPr>
      <t>q</t>
    </r>
  </si>
  <si>
    <r>
      <rPr>
        <sz val="12"/>
        <color theme="0"/>
        <rFont val="Wingdings 3"/>
        <family val="1"/>
        <charset val="2"/>
      </rPr>
      <t>q</t>
    </r>
    <r>
      <rPr>
        <sz val="12"/>
        <color theme="0"/>
        <rFont val="Calibri"/>
        <family val="2"/>
        <scheme val="minor"/>
      </rPr>
      <t xml:space="preserve"> NE PAS APPORTER DE MODIFICATION </t>
    </r>
    <r>
      <rPr>
        <sz val="12"/>
        <color theme="0"/>
        <rFont val="Wingdings 3"/>
        <family val="1"/>
        <charset val="2"/>
      </rPr>
      <t>q</t>
    </r>
  </si>
  <si>
    <t>Evaluation Label ECOPROD</t>
  </si>
  <si>
    <t>Documentaire</t>
  </si>
  <si>
    <t>Documentaire et site</t>
  </si>
  <si>
    <t>ajustement suite aux justificatifs</t>
  </si>
  <si>
    <r>
      <t xml:space="preserve">A évaluer ?
</t>
    </r>
    <r>
      <rPr>
        <b/>
        <sz val="9"/>
        <color theme="0"/>
        <rFont val="Calibri"/>
        <family val="2"/>
        <scheme val="minor"/>
      </rPr>
      <t>(OUI/NON</t>
    </r>
    <r>
      <rPr>
        <b/>
        <sz val="11"/>
        <color theme="0"/>
        <rFont val="Calibri"/>
        <family val="2"/>
        <scheme val="minor"/>
      </rPr>
      <t xml:space="preserve">) </t>
    </r>
  </si>
  <si>
    <r>
      <rPr>
        <b/>
        <sz val="9"/>
        <rFont val="Wingdings 3"/>
        <family val="1"/>
        <charset val="2"/>
      </rPr>
      <t>}</t>
    </r>
    <r>
      <rPr>
        <b/>
        <sz val="9"/>
        <rFont val="Calibri"/>
        <family val="2"/>
      </rPr>
      <t xml:space="preserve"> calcul </t>
    </r>
    <r>
      <rPr>
        <b/>
        <sz val="9"/>
        <rFont val="Wingdings 3"/>
        <family val="1"/>
        <charset val="2"/>
      </rPr>
      <t>|</t>
    </r>
  </si>
  <si>
    <r>
      <rPr>
        <b/>
        <sz val="9"/>
        <rFont val="Wingdings 3"/>
        <family val="1"/>
        <charset val="2"/>
      </rPr>
      <t>q</t>
    </r>
    <r>
      <rPr>
        <b/>
        <sz val="9"/>
        <rFont val="Arial"/>
        <family val="2"/>
      </rPr>
      <t xml:space="preserve"> compléter </t>
    </r>
    <r>
      <rPr>
        <b/>
        <sz val="9"/>
        <rFont val="Wingdings 3"/>
        <family val="1"/>
        <charset val="2"/>
      </rPr>
      <t>q</t>
    </r>
  </si>
  <si>
    <r>
      <rPr>
        <b/>
        <sz val="7"/>
        <rFont val="Wingdings 3"/>
        <family val="1"/>
        <charset val="2"/>
      </rPr>
      <t>q</t>
    </r>
    <r>
      <rPr>
        <b/>
        <sz val="7"/>
        <rFont val="Arial"/>
        <family val="2"/>
      </rPr>
      <t xml:space="preserve"> compléter </t>
    </r>
    <r>
      <rPr>
        <b/>
        <sz val="7"/>
        <rFont val="Wingdings 3"/>
        <family val="1"/>
        <charset val="2"/>
      </rPr>
      <t>q</t>
    </r>
  </si>
  <si>
    <r>
      <rPr>
        <b/>
        <sz val="7"/>
        <rFont val="Wingdings 3"/>
        <family val="1"/>
        <charset val="2"/>
      </rPr>
      <t>q</t>
    </r>
    <r>
      <rPr>
        <b/>
        <sz val="7"/>
        <rFont val="Arial"/>
        <family val="2"/>
      </rPr>
      <t xml:space="preserve"> compléter ? </t>
    </r>
    <r>
      <rPr>
        <b/>
        <sz val="7"/>
        <rFont val="Wingdings 3"/>
        <family val="1"/>
        <charset val="2"/>
      </rPr>
      <t>q</t>
    </r>
  </si>
  <si>
    <r>
      <rPr>
        <b/>
        <sz val="9"/>
        <rFont val="Wingdings 3"/>
        <family val="1"/>
        <charset val="2"/>
      </rPr>
      <t>}</t>
    </r>
    <r>
      <rPr>
        <b/>
        <sz val="9"/>
        <rFont val="Calibri"/>
        <family val="2"/>
      </rPr>
      <t xml:space="preserve"> information </t>
    </r>
    <r>
      <rPr>
        <b/>
        <sz val="9"/>
        <rFont val="Wingdings 3"/>
        <family val="1"/>
        <charset val="2"/>
      </rPr>
      <t>|</t>
    </r>
  </si>
  <si>
    <t>Commentaires (points d'attention)</t>
  </si>
  <si>
    <r>
      <rPr>
        <b/>
        <u/>
        <sz val="16"/>
        <color rgb="FFD0E47A"/>
        <rFont val="Wingdings 3"/>
        <family val="1"/>
        <charset val="2"/>
      </rPr>
      <t></t>
    </r>
    <r>
      <rPr>
        <b/>
        <u/>
        <sz val="16"/>
        <color rgb="FFD0E47A"/>
        <rFont val="Calibri"/>
        <family val="2"/>
        <scheme val="minor"/>
      </rPr>
      <t xml:space="preserve">  documentaire</t>
    </r>
  </si>
  <si>
    <r>
      <rPr>
        <b/>
        <u/>
        <sz val="16"/>
        <color rgb="FFD0E47A"/>
        <rFont val="Wingdings 3"/>
        <family val="1"/>
        <charset val="2"/>
      </rPr>
      <t></t>
    </r>
    <r>
      <rPr>
        <b/>
        <u/>
        <sz val="16"/>
        <color rgb="FFD0E47A"/>
        <rFont val="Calibri"/>
        <family val="2"/>
        <scheme val="minor"/>
      </rPr>
      <t xml:space="preserve">  site</t>
    </r>
  </si>
  <si>
    <t>Evaluation</t>
  </si>
  <si>
    <t>&gt;&gt; mot de passe (le cas échéant)</t>
  </si>
  <si>
    <t>total points applicables</t>
  </si>
  <si>
    <t>score</t>
  </si>
  <si>
    <t>résultat</t>
  </si>
  <si>
    <t>Score rubrique</t>
  </si>
  <si>
    <t>total des points maxi</t>
  </si>
  <si>
    <t>bonus</t>
  </si>
  <si>
    <t>malus</t>
  </si>
  <si>
    <t>justificatifs</t>
  </si>
  <si>
    <t>inital</t>
  </si>
  <si>
    <t>étape</t>
  </si>
  <si>
    <t>étoiles</t>
  </si>
  <si>
    <r>
      <rPr>
        <b/>
        <sz val="20"/>
        <color rgb="FFC00000"/>
        <rFont val="Calibri"/>
        <family val="2"/>
        <scheme val="minor"/>
      </rPr>
      <t>C</t>
    </r>
    <r>
      <rPr>
        <b/>
        <sz val="20"/>
        <color rgb="FF005298"/>
        <rFont val="Calibri"/>
        <family val="2"/>
        <scheme val="minor"/>
      </rPr>
      <t>otation</t>
    </r>
  </si>
  <si>
    <t>Global</t>
  </si>
  <si>
    <t>Etoile</t>
  </si>
  <si>
    <t>Production, communication, engagement</t>
  </si>
  <si>
    <t>Editorial</t>
  </si>
  <si>
    <t>Bureaux</t>
  </si>
  <si>
    <t>Lieux de tournage</t>
  </si>
  <si>
    <t>Habillage maquillage coiffure</t>
  </si>
  <si>
    <t>Moyens techniques de production</t>
  </si>
  <si>
    <t>Post-production</t>
  </si>
  <si>
    <t>Décors, constructions et accessoires de tournage</t>
  </si>
  <si>
    <t>Déplacements</t>
  </si>
  <si>
    <t>Régie</t>
  </si>
  <si>
    <r>
      <t xml:space="preserve">Lien (internet) vers le projet ou l'œuvre  </t>
    </r>
    <r>
      <rPr>
        <i/>
        <sz val="9"/>
        <color rgb="FFFF0000"/>
        <rFont val="Calibri"/>
        <family val="2"/>
        <scheme val="minor"/>
      </rPr>
      <t>(si en ligne - non-obligatoire)</t>
    </r>
  </si>
  <si>
    <t>Ces mesures peuvent comprendre par ex. pour les effets spéciaux, une réflexion pour éviter le gaspillage (éviter ou réduire la consommation, récupération,...). Mettre en place des actions concrètes, la simple sensibilisation des collaborateurs sur le tournage au sujet de l’eau n'est pas suffisante.</t>
  </si>
  <si>
    <t>Liste des matériels techniques.</t>
  </si>
  <si>
    <t>Fiche technique matériel post prod.</t>
  </si>
  <si>
    <t>Téléréalité</t>
  </si>
  <si>
    <t>Variétés</t>
  </si>
  <si>
    <t>Scripted (réalité scénarisée)</t>
  </si>
  <si>
    <t>Captation sport</t>
  </si>
  <si>
    <t>Captation de spectacle vivant</t>
  </si>
  <si>
    <t>Captation institutionnelle</t>
  </si>
  <si>
    <t>Spot publicité</t>
  </si>
  <si>
    <t>Clip musical</t>
  </si>
  <si>
    <t xml:space="preserve">    ↓</t>
  </si>
  <si>
    <t>Autre (préciser en cellule C12)</t>
  </si>
  <si>
    <r>
      <t xml:space="preserve">Si "Autre" séléctionné concernant la typologie du projet ou de l'œuvre (cellule F5), préciser la typologie ici </t>
    </r>
    <r>
      <rPr>
        <sz val="12"/>
        <color theme="1"/>
        <rFont val="Wingdings 3"/>
        <family val="1"/>
        <charset val="2"/>
      </rPr>
      <t></t>
    </r>
  </si>
  <si>
    <t>finale</t>
  </si>
  <si>
    <t>Résultats label ECOPROD</t>
  </si>
  <si>
    <t>Détaillé</t>
  </si>
  <si>
    <t>Graphiques</t>
  </si>
  <si>
    <t>Cotation finale</t>
  </si>
  <si>
    <t>cotation finale</t>
  </si>
  <si>
    <t>Cotation justificatifs</t>
  </si>
  <si>
    <t>cotation</t>
  </si>
  <si>
    <t>-</t>
  </si>
  <si>
    <r>
      <t xml:space="preserve">Pour passer à l'étape suivante, il vous suffit de cliquer sur l'onglet 
</t>
    </r>
    <r>
      <rPr>
        <b/>
        <u/>
        <sz val="20"/>
        <color rgb="FFC1D72F"/>
        <rFont val="Calibri"/>
        <family val="2"/>
        <scheme val="minor"/>
      </rPr>
      <t>2 - INFORMATIONS GENERALES</t>
    </r>
    <r>
      <rPr>
        <sz val="20"/>
        <color theme="1"/>
        <rFont val="Calibri"/>
        <family val="2"/>
        <scheme val="minor"/>
      </rPr>
      <t xml:space="preserve">. </t>
    </r>
  </si>
  <si>
    <t>numéro de version audit</t>
  </si>
  <si>
    <r>
      <t>site(s) évalué(s)</t>
    </r>
    <r>
      <rPr>
        <b/>
        <sz val="12"/>
        <color rgb="FFFF0000"/>
        <rFont val="Calibri"/>
        <family val="2"/>
        <scheme val="minor"/>
      </rPr>
      <t xml:space="preserve"> *</t>
    </r>
    <r>
      <rPr>
        <i/>
        <sz val="11"/>
        <color rgb="FF000000"/>
        <rFont val="Calibri"/>
        <family val="2"/>
        <scheme val="minor"/>
      </rPr>
      <t xml:space="preserve">  (sélectionner dans la liste)</t>
    </r>
  </si>
  <si>
    <r>
      <t xml:space="preserve">Modalités d'évaluation </t>
    </r>
    <r>
      <rPr>
        <b/>
        <sz val="12"/>
        <color rgb="FFFF0000"/>
        <rFont val="Calibri"/>
        <family val="2"/>
        <scheme val="minor"/>
      </rPr>
      <t>*</t>
    </r>
    <r>
      <rPr>
        <i/>
        <sz val="11"/>
        <rFont val="Calibri"/>
        <family val="2"/>
        <scheme val="minor"/>
      </rPr>
      <t xml:space="preserve"> (sélectionner dans la liste)</t>
    </r>
  </si>
  <si>
    <t>Avez-vous interdit l'utilisation des jets privés et hélicoptères sur l'ensemble de votre production hors prise de vue ?</t>
  </si>
  <si>
    <t>G5</t>
  </si>
  <si>
    <t>Vous pouvez pour cela utiliser le Carbon'Clap ou tout autre outil de bilan carbone sectoriel.
Note : pour les productions "continues" un Bilan Carbone de la période évalué par les auditeurs sera demandé".</t>
  </si>
  <si>
    <t>version finale avant mise en ligne</t>
  </si>
  <si>
    <r>
      <rPr>
        <b/>
        <u/>
        <sz val="12"/>
        <color rgb="FF617458"/>
        <rFont val="Calibri"/>
        <family val="2"/>
        <scheme val="minor"/>
      </rPr>
      <t xml:space="preserve">I - Identification de votre projet </t>
    </r>
    <r>
      <rPr>
        <b/>
        <sz val="12"/>
        <color rgb="FF617458"/>
        <rFont val="Calibri"/>
        <family val="2"/>
        <scheme val="minor"/>
      </rPr>
      <t>(</t>
    </r>
    <r>
      <rPr>
        <b/>
        <u/>
        <sz val="12"/>
        <color rgb="FFC1D72F"/>
        <rFont val="Calibri"/>
        <family val="2"/>
        <scheme val="minor"/>
      </rPr>
      <t>Onglet 2 - INFORMATIONS GENERALES</t>
    </r>
    <r>
      <rPr>
        <b/>
        <sz val="12"/>
        <color rgb="FF617458"/>
        <rFont val="Calibri"/>
        <family val="2"/>
        <scheme val="minor"/>
      </rPr>
      <t xml:space="preserve">)
</t>
    </r>
    <r>
      <rPr>
        <sz val="12"/>
        <color rgb="FF617458"/>
        <rFont val="Calibri"/>
        <family val="2"/>
        <scheme val="minor"/>
      </rPr>
      <t xml:space="preserve">Dans cet onglet, indiquez toutes les informations propre à votre projet, ainsi que le contact de la personne qui suit le label pour le projet.
</t>
    </r>
  </si>
  <si>
    <r>
      <rPr>
        <b/>
        <u/>
        <sz val="12"/>
        <color rgb="FF617458"/>
        <rFont val="Calibri"/>
        <family val="2"/>
      </rPr>
      <t xml:space="preserve">III - Faire votre demande de labellisation en vous faisant auditer par AFNOR certification </t>
    </r>
    <r>
      <rPr>
        <b/>
        <sz val="12"/>
        <color rgb="FF617458"/>
        <rFont val="Calibri"/>
        <family val="2"/>
      </rPr>
      <t xml:space="preserve">( </t>
    </r>
    <r>
      <rPr>
        <b/>
        <u/>
        <sz val="12"/>
        <color rgb="FF617458"/>
        <rFont val="Calibri"/>
        <family val="2"/>
      </rPr>
      <t>Onglet 4 - Justificatifs LABEL ECOPROD</t>
    </r>
    <r>
      <rPr>
        <b/>
        <sz val="12"/>
        <color rgb="FF617458"/>
        <rFont val="Calibri"/>
        <family val="2"/>
      </rPr>
      <t xml:space="preserve">)
</t>
    </r>
    <r>
      <rPr>
        <u/>
        <sz val="12"/>
        <color rgb="FF617458"/>
        <rFont val="Calibri"/>
        <family val="2"/>
      </rPr>
      <t xml:space="preserve">
</t>
    </r>
    <r>
      <rPr>
        <sz val="12"/>
        <color rgb="FF617458"/>
        <rFont val="Calibri"/>
        <family val="2"/>
      </rPr>
      <t xml:space="preserve">Cet onglet vise à expliquer et justifier votre démarche d'éco-production dans le cadre de l'audit d'AFNOR Certification. Il vous sera demandé de commenter chacun des critères en explicitant votre démarche. Plus votre commentaire sera précis, plus l'audit sera fluide. 
Vous trouverez également dans cet onglet les documents justificatifs qui vous seront demandés par AFNOR Certification : justificatifs obligatoires en rouge et justificatifs complémentaires, qui peuvent vous être demandé de transmettre dans le cadre de l'échantillonage. </t>
    </r>
  </si>
  <si>
    <r>
      <rPr>
        <b/>
        <u/>
        <sz val="12"/>
        <color rgb="FF617458"/>
        <rFont val="Calibri"/>
        <family val="2"/>
      </rPr>
      <t xml:space="preserve">Pour votre demande de labellisation à AFNOR Certification il vous faudra : 
</t>
    </r>
    <r>
      <rPr>
        <b/>
        <sz val="12"/>
        <color rgb="FF617458"/>
        <rFont val="Calibri"/>
        <family val="2"/>
      </rPr>
      <t xml:space="preserve">
</t>
    </r>
    <r>
      <rPr>
        <sz val="12"/>
        <color rgb="FF617458"/>
        <rFont val="Calibri"/>
        <family val="2"/>
      </rPr>
      <t>•  Compléter le référentiel pour calculer votre score d'éco-production. 
•  Avoir validé au moins 65% des critères ; ainsi que tous les critères impératifs. 
•  Justifier dans la zone de commentaire la mise en place de votre démarche d'éco-production (onglet 4 - colonne H), 
•  Collecter et transmettre les documents justificatifs obligatoires (onglet 4 - colonne F) et les transmettre AFNOR Certification.
•  Collecter tout document complémentaire pouvant justifier les actions mises en place. L'auditeur ou l'auditrice vous demandera de livrer un échantillon de documents justificatifs sur un nombre restreint de critères. Ces justificatifs ne sont en rien facultatifs et doivent pouvoir être transmis, faute de quoi cela pourrait être pénalisant pour votre labellisation.</t>
    </r>
  </si>
  <si>
    <r>
      <rPr>
        <b/>
        <u/>
        <sz val="12"/>
        <color rgb="FF617458"/>
        <rFont val="Calibri"/>
        <family val="2"/>
        <scheme val="minor"/>
      </rPr>
      <t xml:space="preserve">Justificatifs obligatoires à fournir : 
</t>
    </r>
    <r>
      <rPr>
        <sz val="12"/>
        <color rgb="FF617458"/>
        <rFont val="Calibri"/>
        <family val="2"/>
        <scheme val="minor"/>
      </rPr>
      <t xml:space="preserve">
• Le référentiel de critères complété pour indiquer quels critères la production a validé et expliciter les actions mises en place et en quoi certains critères ne sont pas applicables (</t>
    </r>
    <r>
      <rPr>
        <b/>
        <u/>
        <sz val="12"/>
        <color rgb="FFC198E0"/>
        <rFont val="Calibri"/>
        <family val="2"/>
        <scheme val="minor"/>
      </rPr>
      <t>4 - Justificatifs LABEL ECOPROD</t>
    </r>
    <r>
      <rPr>
        <sz val="12"/>
        <color rgb="FF617458"/>
        <rFont val="Calibri"/>
        <family val="2"/>
        <scheme val="minor"/>
      </rPr>
      <t>) ;
• Le bilan carbone définitif de l'œuvre, effectué avec un outil sectoriel ;
• Les feuilles de service ;
• Le plan de travail du tournage ;
• La liste des lieux de tournage ;
• La feuille de route d'éco-production (critère A1.1) transmise à l'équipe ;
• Tout autre document permettant de justifier des actions mises en place.</t>
    </r>
  </si>
  <si>
    <r>
      <rPr>
        <b/>
        <sz val="14"/>
        <color rgb="FF617458"/>
        <rFont val="Calibri"/>
        <family val="2"/>
      </rPr>
      <t xml:space="preserve">Ecoprod a créé un référentiel commun à suivre pour produire un production cinéma, audiovisuelle ou publicitaire de façon éco-responsable.
</t>
    </r>
    <r>
      <rPr>
        <sz val="12"/>
        <color rgb="FF617458"/>
        <rFont val="Calibri"/>
        <family val="2"/>
      </rPr>
      <t>Merci d'avoir téléchargé le référentiel du</t>
    </r>
    <r>
      <rPr>
        <b/>
        <sz val="12"/>
        <color rgb="FF617458"/>
        <rFont val="Calibri"/>
        <family val="2"/>
      </rPr>
      <t xml:space="preserve"> Label ECOPROD</t>
    </r>
    <r>
      <rPr>
        <sz val="12"/>
        <color rgb="FF617458"/>
        <rFont val="Calibri"/>
        <family val="2"/>
      </rPr>
      <t xml:space="preserve"> et de vous engager dans une démarche d'éco-production. Grâce à cet outil, vous pourrez structurer votre démarche d'éco-production et réduire l'impact environnemental de votre projet. 
Ce tableur du label Ecoprod vous permet : 
- d'auto-évaluer votre démarche en calculant votre score d'éco-production (onglet 3)
- de faire évaluer votre démarche dans le but d'obtenir le LABEL ECOPROD. Pour cela, vous devez atteindre un score d'au moins 65%, valider les critères impératifs et justifier des actions mises en place lors de l'évaluation effectuée par d'AFNOR Certification (onglet 4).
</t>
    </r>
    <r>
      <rPr>
        <b/>
        <sz val="12"/>
        <color rgb="FF617458"/>
        <rFont val="Calibri"/>
        <family val="2"/>
      </rPr>
      <t xml:space="preserve">
</t>
    </r>
    <r>
      <rPr>
        <b/>
        <u/>
        <sz val="12"/>
        <color rgb="FF617458"/>
        <rFont val="Calibri"/>
        <family val="2"/>
      </rPr>
      <t>Ce document est composé de cinq</t>
    </r>
    <r>
      <rPr>
        <b/>
        <u/>
        <sz val="12"/>
        <color rgb="FFFF00FF"/>
        <rFont val="Calibri"/>
        <family val="2"/>
      </rPr>
      <t xml:space="preserve"> </t>
    </r>
    <r>
      <rPr>
        <b/>
        <u/>
        <sz val="12"/>
        <color rgb="FF617458"/>
        <rFont val="Calibri"/>
        <family val="2"/>
      </rPr>
      <t xml:space="preserve">onglets (présents au talon de la page)
</t>
    </r>
    <r>
      <rPr>
        <b/>
        <sz val="12"/>
        <color rgb="FF617458"/>
        <rFont val="Calibri"/>
        <family val="2"/>
      </rPr>
      <t xml:space="preserve">
</t>
    </r>
    <r>
      <rPr>
        <b/>
        <sz val="12"/>
        <color rgb="FF5E7121"/>
        <rFont val="Calibri"/>
        <family val="2"/>
      </rPr>
      <t>1 - Mode d'emploi</t>
    </r>
    <r>
      <rPr>
        <b/>
        <sz val="12"/>
        <color rgb="FF617458"/>
        <rFont val="Calibri"/>
        <family val="2"/>
      </rPr>
      <t xml:space="preserve">
</t>
    </r>
    <r>
      <rPr>
        <b/>
        <sz val="12"/>
        <color rgb="FFC1D72F"/>
        <rFont val="Calibri"/>
        <family val="2"/>
      </rPr>
      <t>2 - Informations générales du projet</t>
    </r>
    <r>
      <rPr>
        <b/>
        <sz val="12"/>
        <color rgb="FF617458"/>
        <rFont val="Calibri"/>
        <family val="2"/>
      </rPr>
      <t xml:space="preserve">
</t>
    </r>
    <r>
      <rPr>
        <b/>
        <sz val="12"/>
        <color rgb="FF91D6E3"/>
        <rFont val="Calibri"/>
        <family val="2"/>
      </rPr>
      <t>3 - Référentiel LABEL ECOPROD</t>
    </r>
    <r>
      <rPr>
        <b/>
        <sz val="12"/>
        <color rgb="FF617458"/>
        <rFont val="Calibri"/>
        <family val="2"/>
      </rPr>
      <t xml:space="preserve">
</t>
    </r>
    <r>
      <rPr>
        <b/>
        <sz val="12"/>
        <color rgb="FFC198E0"/>
        <rFont val="Calibri"/>
        <family val="2"/>
      </rPr>
      <t xml:space="preserve">4 - Justificatifs LABEL ECOPROD 
</t>
    </r>
    <r>
      <rPr>
        <b/>
        <sz val="12"/>
        <color rgb="FFFFC000"/>
        <rFont val="Calibri"/>
        <family val="2"/>
      </rPr>
      <t xml:space="preserve">5 - Résultats
</t>
    </r>
    <r>
      <rPr>
        <b/>
        <sz val="12"/>
        <color rgb="FF617458"/>
        <rFont val="Calibri"/>
        <family val="2"/>
      </rPr>
      <t xml:space="preserve">
</t>
    </r>
    <r>
      <rPr>
        <sz val="12"/>
        <color rgb="FF617458"/>
        <rFont val="Calibri"/>
        <family val="2"/>
      </rPr>
      <t xml:space="preserve">Afin de compléter ce document, il vous faudra suivre plusieurs étapes : </t>
    </r>
  </si>
  <si>
    <r>
      <rPr>
        <b/>
        <u/>
        <sz val="12"/>
        <color rgb="FF617458"/>
        <rFont val="Calibri"/>
        <family val="2"/>
        <scheme val="minor"/>
      </rPr>
      <t xml:space="preserve">II - Compléter le référentiel </t>
    </r>
    <r>
      <rPr>
        <b/>
        <sz val="12"/>
        <color rgb="FF617458"/>
        <rFont val="Calibri"/>
        <family val="2"/>
        <scheme val="minor"/>
      </rPr>
      <t>(</t>
    </r>
    <r>
      <rPr>
        <b/>
        <u/>
        <sz val="12"/>
        <color rgb="FF91D6E3"/>
        <rFont val="Calibri"/>
        <family val="2"/>
        <scheme val="minor"/>
      </rPr>
      <t>Onglet 3 - Référentiel LABEL ECOPROD</t>
    </r>
    <r>
      <rPr>
        <b/>
        <sz val="12"/>
        <color rgb="FF617458"/>
        <rFont val="Calibri"/>
        <family val="2"/>
        <scheme val="minor"/>
      </rPr>
      <t xml:space="preserve">)
</t>
    </r>
    <r>
      <rPr>
        <b/>
        <u/>
        <sz val="12"/>
        <color rgb="FF617458"/>
        <rFont val="Calibri"/>
        <family val="2"/>
        <scheme val="minor"/>
      </rPr>
      <t xml:space="preserve">• Points obtenus : </t>
    </r>
    <r>
      <rPr>
        <b/>
        <sz val="12"/>
        <color rgb="FF617458"/>
        <rFont val="Calibri"/>
        <family val="2"/>
        <scheme val="minor"/>
      </rPr>
      <t xml:space="preserve">
</t>
    </r>
    <r>
      <rPr>
        <sz val="12"/>
        <color rgb="FF617458"/>
        <rFont val="Calibri"/>
        <family val="2"/>
        <scheme val="minor"/>
      </rPr>
      <t>Si le critère</t>
    </r>
    <r>
      <rPr>
        <b/>
        <sz val="12"/>
        <color rgb="FF617458"/>
        <rFont val="Calibri"/>
        <family val="2"/>
        <scheme val="minor"/>
      </rPr>
      <t xml:space="preserve"> a été respecté</t>
    </r>
    <r>
      <rPr>
        <sz val="12"/>
        <color rgb="FF617458"/>
        <rFont val="Calibri"/>
        <family val="2"/>
        <scheme val="minor"/>
      </rPr>
      <t xml:space="preserve">, sélectionnez </t>
    </r>
    <r>
      <rPr>
        <b/>
        <sz val="12"/>
        <color rgb="FF617458"/>
        <rFont val="Calibri"/>
        <family val="2"/>
        <scheme val="minor"/>
      </rPr>
      <t>OUI</t>
    </r>
    <r>
      <rPr>
        <sz val="12"/>
        <color rgb="FF617458"/>
        <rFont val="Calibri"/>
        <family val="2"/>
        <scheme val="minor"/>
      </rPr>
      <t xml:space="preserve">. 
Si le critère </t>
    </r>
    <r>
      <rPr>
        <b/>
        <sz val="12"/>
        <color rgb="FF617458"/>
        <rFont val="Calibri"/>
        <family val="2"/>
        <scheme val="minor"/>
      </rPr>
      <t>n’a pas été respecté</t>
    </r>
    <r>
      <rPr>
        <sz val="12"/>
        <color rgb="FF617458"/>
        <rFont val="Calibri"/>
        <family val="2"/>
        <scheme val="minor"/>
      </rPr>
      <t xml:space="preserve">, sélectionnez </t>
    </r>
    <r>
      <rPr>
        <b/>
        <sz val="12"/>
        <color rgb="FF617458"/>
        <rFont val="Calibri"/>
        <family val="2"/>
        <scheme val="minor"/>
      </rPr>
      <t>NON</t>
    </r>
    <r>
      <rPr>
        <sz val="12"/>
        <color rgb="FF617458"/>
        <rFont val="Calibri"/>
        <family val="2"/>
        <scheme val="minor"/>
      </rPr>
      <t xml:space="preserve">. 
</t>
    </r>
    <r>
      <rPr>
        <b/>
        <sz val="12"/>
        <color rgb="FF617458"/>
        <rFont val="Calibri"/>
        <family val="2"/>
        <scheme val="minor"/>
      </rPr>
      <t xml:space="preserve">
</t>
    </r>
    <r>
      <rPr>
        <b/>
        <u/>
        <sz val="12"/>
        <color rgb="FF617458"/>
        <rFont val="Calibri"/>
        <family val="2"/>
        <scheme val="minor"/>
      </rPr>
      <t xml:space="preserve">• Critère non-applicable </t>
    </r>
    <r>
      <rPr>
        <u/>
        <sz val="12"/>
        <color rgb="FF617458"/>
        <rFont val="Calibri"/>
        <family val="2"/>
        <scheme val="minor"/>
      </rPr>
      <t xml:space="preserve">: </t>
    </r>
    <r>
      <rPr>
        <sz val="12"/>
        <color rgb="FF617458"/>
        <rFont val="Calibri"/>
        <family val="2"/>
        <scheme val="minor"/>
      </rPr>
      <t xml:space="preserve">
Si certains critères ne sont pas applicables à votre production, sélectionnez dans le menu déroulant </t>
    </r>
    <r>
      <rPr>
        <b/>
        <sz val="12"/>
        <color rgb="FF617458"/>
        <rFont val="Calibri"/>
        <family val="2"/>
        <scheme val="minor"/>
      </rPr>
      <t>“N/A”</t>
    </r>
    <r>
      <rPr>
        <sz val="12"/>
        <color rgb="FF617458"/>
        <rFont val="Calibri"/>
        <family val="2"/>
        <scheme val="minor"/>
      </rPr>
      <t xml:space="preserve"> . 
Les points alloués à ces critères sont soustraits du total de points qu’il est possible d’obtenir. 
</t>
    </r>
    <r>
      <rPr>
        <b/>
        <sz val="12"/>
        <color rgb="FF617458"/>
        <rFont val="Calibri"/>
        <family val="2"/>
        <scheme val="minor"/>
      </rPr>
      <t xml:space="preserve">
</t>
    </r>
    <r>
      <rPr>
        <b/>
        <u/>
        <sz val="12"/>
        <color rgb="FF617458"/>
        <rFont val="Calibri"/>
        <family val="2"/>
        <scheme val="minor"/>
      </rPr>
      <t xml:space="preserve">• Critères impératifs :  </t>
    </r>
    <r>
      <rPr>
        <b/>
        <sz val="12"/>
        <color rgb="FF617458"/>
        <rFont val="Calibri"/>
        <family val="2"/>
        <scheme val="minor"/>
      </rPr>
      <t xml:space="preserve">
Les critères bleus </t>
    </r>
    <r>
      <rPr>
        <sz val="12"/>
        <color rgb="FF617458"/>
        <rFont val="Calibri"/>
        <family val="2"/>
        <scheme val="minor"/>
      </rPr>
      <t xml:space="preserve">devront être impérativement validé si vous souhaitez labelliser votre production.
</t>
    </r>
    <r>
      <rPr>
        <b/>
        <u/>
        <sz val="12"/>
        <color rgb="FF617458"/>
        <rFont val="Calibri"/>
        <family val="2"/>
        <scheme val="minor"/>
      </rPr>
      <t xml:space="preserve">
• Points bonus : </t>
    </r>
    <r>
      <rPr>
        <b/>
        <sz val="12"/>
        <color rgb="FF617458"/>
        <rFont val="Calibri"/>
        <family val="2"/>
        <scheme val="minor"/>
      </rPr>
      <t xml:space="preserve">
</t>
    </r>
    <r>
      <rPr>
        <sz val="12"/>
        <color rgb="FF617458"/>
        <rFont val="Calibri"/>
        <family val="2"/>
        <scheme val="minor"/>
      </rPr>
      <t xml:space="preserve">Les critères marron permettent d'obtenir des points bonus. Si vous ne les validez pas, ces derniers ne feront pas baisser votre score.
</t>
    </r>
    <r>
      <rPr>
        <u/>
        <sz val="12"/>
        <color rgb="FF617458"/>
        <rFont val="Calibri"/>
        <family val="2"/>
        <scheme val="minor"/>
      </rPr>
      <t>•</t>
    </r>
    <r>
      <rPr>
        <b/>
        <u/>
        <sz val="12"/>
        <color rgb="FF617458"/>
        <rFont val="Calibri"/>
        <family val="2"/>
        <scheme val="minor"/>
      </rPr>
      <t xml:space="preserve"> Points malus : </t>
    </r>
    <r>
      <rPr>
        <b/>
        <sz val="12"/>
        <color rgb="FF617458"/>
        <rFont val="Calibri"/>
        <family val="2"/>
        <scheme val="minor"/>
      </rPr>
      <t xml:space="preserve">
</t>
    </r>
    <r>
      <rPr>
        <sz val="12"/>
        <color rgb="FF617458"/>
        <rFont val="Calibri"/>
        <family val="2"/>
        <scheme val="minor"/>
      </rPr>
      <t xml:space="preserve">Les critères malus vous sont appliqués selon le nombre de vols longs et courts courriers effectués par la production. Ils sont soustraits au nombre de points applicables.
</t>
    </r>
  </si>
  <si>
    <r>
      <rPr>
        <b/>
        <u/>
        <sz val="12"/>
        <color rgb="FF617458"/>
        <rFont val="Calibri"/>
        <family val="2"/>
        <scheme val="minor"/>
      </rPr>
      <t xml:space="preserve">SCORE : </t>
    </r>
    <r>
      <rPr>
        <b/>
        <sz val="12"/>
        <color rgb="FF617458"/>
        <rFont val="Calibri"/>
        <family val="2"/>
        <scheme val="minor"/>
      </rPr>
      <t xml:space="preserve">
</t>
    </r>
    <r>
      <rPr>
        <sz val="12"/>
        <color rgb="FF617458"/>
        <rFont val="Calibri"/>
        <family val="2"/>
        <scheme val="minor"/>
      </rPr>
      <t xml:space="preserve">En bas du référentiel, sera calculé le total de points obtenus et votre score d'éco-production.
</t>
    </r>
    <r>
      <rPr>
        <b/>
        <sz val="12"/>
        <color rgb="FF617458"/>
        <rFont val="Calibri"/>
        <family val="2"/>
        <scheme val="minor"/>
      </rPr>
      <t xml:space="preserve">
</t>
    </r>
    <r>
      <rPr>
        <b/>
        <u/>
        <sz val="12"/>
        <color rgb="FF617458"/>
        <rFont val="Calibri"/>
        <family val="2"/>
        <scheme val="minor"/>
      </rPr>
      <t xml:space="preserve">Vous y retrouverez : 
</t>
    </r>
    <r>
      <rPr>
        <sz val="12"/>
        <color rgb="FF617458"/>
        <rFont val="Calibri"/>
        <family val="2"/>
        <scheme val="minor"/>
      </rPr>
      <t xml:space="preserve">- Le total de vos points applicables, qui ne prend donc pas en compte la pondération des points </t>
    </r>
    <r>
      <rPr>
        <b/>
        <sz val="12"/>
        <color rgb="FF617458"/>
        <rFont val="Calibri"/>
        <family val="2"/>
        <scheme val="minor"/>
      </rPr>
      <t xml:space="preserve">"Non-applicable[s]".
- </t>
    </r>
    <r>
      <rPr>
        <sz val="12"/>
        <color rgb="FF617458"/>
        <rFont val="Calibri"/>
        <family val="2"/>
        <scheme val="minor"/>
      </rPr>
      <t>Votre pourcentage de validation des critères.
- Vos points Bonus et Malus. 
- La confirmation (ou non) de la validations de tous les critères impératifs. 
- Et enfin, l'information stipulant que vous êtes en mesure, ou non, d'entamer votre démarche de labellisation.</t>
    </r>
    <r>
      <rPr>
        <b/>
        <sz val="12"/>
        <color rgb="FF617458"/>
        <rFont val="Calibri"/>
        <family val="2"/>
        <scheme val="minor"/>
      </rPr>
      <t xml:space="preserve">
</t>
    </r>
  </si>
  <si>
    <t>évaluation de départ</t>
  </si>
  <si>
    <r>
      <t xml:space="preserve">cotation finale par </t>
    </r>
    <r>
      <rPr>
        <b/>
        <sz val="12"/>
        <color theme="0"/>
        <rFont val="Calibri"/>
        <family val="2"/>
      </rPr>
      <t>AFNOR Certifcation</t>
    </r>
  </si>
  <si>
    <t>Justifications</t>
  </si>
  <si>
    <r>
      <t xml:space="preserve">Documents justificatifs et justifications attendus </t>
    </r>
    <r>
      <rPr>
        <sz val="11"/>
        <color theme="1"/>
        <rFont val="Calibri"/>
        <family val="2"/>
        <scheme val="minor"/>
      </rPr>
      <t xml:space="preserve">(en </t>
    </r>
    <r>
      <rPr>
        <sz val="11"/>
        <color rgb="FFC00000"/>
        <rFont val="Calibri"/>
        <family val="2"/>
        <scheme val="minor"/>
      </rPr>
      <t>rouge</t>
    </r>
    <r>
      <rPr>
        <sz val="11"/>
        <color theme="1"/>
        <rFont val="Calibri"/>
        <family val="2"/>
        <scheme val="minor"/>
      </rPr>
      <t xml:space="preserve"> si impératifs)
Les justifications peuvent être une description dans la colonne F de ce qui a été mis en place pour répondre au critère</t>
    </r>
  </si>
  <si>
    <r>
      <t xml:space="preserve">- Grille de référentiel ECOPROD complétée (qui sera mise à jour en fin de projet),
</t>
    </r>
    <r>
      <rPr>
        <sz val="11"/>
        <rFont val="Calibri"/>
        <family val="2"/>
        <scheme val="minor"/>
      </rPr>
      <t>- Document de synthèse des actions mises en place transmis à l'équipe et parties prenantes.</t>
    </r>
  </si>
  <si>
    <t>Bilan carbone prévisionnel comprenant les scopes 1, 2 &amp; 3 couvrant l'ensemble des catégories préparation, tournage &amp; post-production.</t>
  </si>
  <si>
    <t xml:space="preserve">Bilan carbone définitif comprenant les scopes 1, 2 &amp; 3 couvrant l'ensemble des catégories préparation, tournage &amp; post-production. (mettre en rouge </t>
  </si>
  <si>
    <t>Extrait du scénario ou extrait vidéo.</t>
  </si>
  <si>
    <t>Liste des sites de bureaux avec description des mesures mises en place, et communication sur ces mesures auprès de vos équipes. Si pertinent : photos, relevés de consommation électrique,...</t>
  </si>
  <si>
    <t>Comment avez-vous procédé pour sensibiliser vos équipes ?</t>
  </si>
  <si>
    <t>Descriptif des démarches mises en place pour réduire les déchets, exemples d'actions concrètes entreprises. Donner au moins trois exemples concrets.</t>
  </si>
  <si>
    <t xml:space="preserve">Liste des sites de bureau avec description des mesures mises en place et de la communication : photos, supports de communication, contrat ou facture de prestation,... </t>
  </si>
  <si>
    <t>Liste du matériel technique : liste des lieux de tournage avec précision du type de groupe utilisé.</t>
  </si>
  <si>
    <t>Descriptif des actions mises en place pour réduire les consommations d'énergie Exemples d'actions concrètes entreprises.
Liste du matériel technique (permet d'attester de l'utilisation de matériel moins energivore)</t>
  </si>
  <si>
    <t>Preuve de raccordement temporaire, facture d'éléctricité du lieu de tournage,...</t>
  </si>
  <si>
    <t>Listes des sites concernés, plan de travail.</t>
  </si>
  <si>
    <r>
      <t xml:space="preserve">Descriptif de la démarche générale, donner des exemples concrets qui ont permis de limiter le recours à des déplacements carbonés.
</t>
    </r>
    <r>
      <rPr>
        <sz val="11"/>
        <color rgb="FFC00000"/>
        <rFont val="Calibri"/>
        <family val="2"/>
        <scheme val="minor"/>
      </rPr>
      <t>Plan de travail et feuilles de service</t>
    </r>
  </si>
  <si>
    <t>Extrait du grand livre / rendu de compte / budget</t>
  </si>
  <si>
    <t xml:space="preserve">Note interne sur les modalités de déplacement.
Extrait du grand livre / rendu de compte </t>
  </si>
  <si>
    <t>Note interne sur les modalités de déplacement.
Feuille de service / extrait du grand livre / rendu de compte  / budget</t>
  </si>
  <si>
    <t xml:space="preserve">Note pour expliquer la démarche mise en place, liste du matériel technique. </t>
  </si>
  <si>
    <t xml:space="preserve">Note du prestataire / responsable SFX 
Liste des exemples d'effets spéciaux et cascades effectués et la manière dont les risques pour l'environnement ont été limités </t>
  </si>
  <si>
    <t xml:space="preserve">Note pour expliquer la démarche mise en place.
Liste de fournisseurs, factures, liste du matériel technique </t>
  </si>
  <si>
    <r>
      <rPr>
        <sz val="12"/>
        <color theme="1"/>
        <rFont val="Wingdings 3"/>
        <family val="1"/>
        <charset val="2"/>
      </rPr>
      <t xml:space="preserve"> </t>
    </r>
    <r>
      <rPr>
        <sz val="12"/>
        <color theme="1"/>
        <rFont val="Calibri"/>
        <family val="2"/>
        <scheme val="minor"/>
      </rPr>
      <t>l'affichage ne peut dépasser 100 %, même si le résultat effectif est supérieur !</t>
    </r>
  </si>
  <si>
    <t>Réponse apportée initialement</t>
  </si>
  <si>
    <t>G6</t>
  </si>
  <si>
    <r>
      <rPr>
        <sz val="10"/>
        <rFont val="Calibri"/>
        <family val="2"/>
        <scheme val="minor"/>
      </rPr>
      <t>Il peut s’agir d’une mention de durabilité, d’une thématique écologique traitée, d’un placement de produit responsable etc.
Non-applicables pour certaines typologies, dont le sport ou les captations.
Vous pouvez vous aider du guide de l'écran d'après</t>
    </r>
    <r>
      <rPr>
        <u/>
        <sz val="10"/>
        <color theme="10"/>
        <rFont val="Calibri"/>
        <family val="2"/>
        <scheme val="minor"/>
      </rPr>
      <t xml:space="preserve"> </t>
    </r>
    <r>
      <rPr>
        <u/>
        <sz val="10"/>
        <color theme="4"/>
        <rFont val="Calibri"/>
        <family val="2"/>
        <scheme val="minor"/>
      </rPr>
      <t xml:space="preserve">https://www.lecrandapres.com/    </t>
    </r>
  </si>
  <si>
    <r>
      <rPr>
        <sz val="11"/>
        <color theme="1"/>
        <rFont val="Calibri"/>
        <family val="2"/>
        <scheme val="minor"/>
      </rPr>
      <t xml:space="preserve">"Un achat responsable se dit d’un achat de biens ou de services auprès d’un fournisseur ou d’un prestataire sélectionné pour minimiser les impacts environnementaux et sociétaux, et favoriser les bonnes pratiques en termes d’éthique et de droits humains.
Ces bonnes pratiques sont décrites dans le référentiel international ISO 20400. On parle parfois d’achats écoresponsables, lorsque l’acheteur privilégie des biens et services à moindre impact environnemental : circuits courts, produits écoconçus, biens et services consommant moins d’énergie, d’eau, de transport…" 
</t>
    </r>
    <r>
      <rPr>
        <u/>
        <sz val="11"/>
        <color theme="4"/>
        <rFont val="Calibri"/>
        <family val="2"/>
        <scheme val="minor"/>
      </rPr>
      <t>https://www.afnor.org/achats/faq/quelle-est-la-definition-achat-responsable/#:~:text=Un%20achat%20responsable%20se%20dit,%C3%A9thique%20et%20de%20droits%20humains.</t>
    </r>
  </si>
  <si>
    <r>
      <rPr>
        <sz val="11"/>
        <rFont val="Calibri"/>
        <family val="2"/>
        <scheme val="minor"/>
      </rPr>
      <t>Indiquez le nombre de billets long-courriers (un aller-retour équivaux à deux vols, un vol est considéré comme long-courrier si la distance parcourue est égale ou supérieure à 4000 km). 
Chaque vol long courrier vous fait perdre 0,1 point sur le total des points 
Un vol long courrier correspond par ex. à un Paris-New York, Paris-Téhéran ou Paris-Dakar. Pour calculer les distances de vols :</t>
    </r>
    <r>
      <rPr>
        <u/>
        <sz val="11"/>
        <color theme="10"/>
        <rFont val="Calibri"/>
        <family val="2"/>
        <scheme val="minor"/>
      </rPr>
      <t xml:space="preserve"> https://fr.distance.to </t>
    </r>
  </si>
  <si>
    <r>
      <rPr>
        <sz val="11"/>
        <rFont val="Calibri"/>
        <family val="2"/>
        <scheme val="minor"/>
      </rPr>
      <t>Indiquez le nombre de billets court et moyen-courriers (un aller-retour équivaux à deux vols, un vol est considéré comme court ou moyen-courrier si la distance parcourue est inférieure à 4000km). 
chaque aller simple court et moyen-courrier vous fait perdre 0.05 points sur le total des points.
Pour calculer les distances de vols :</t>
    </r>
    <r>
      <rPr>
        <u/>
        <sz val="11"/>
        <color theme="10"/>
        <rFont val="Calibri"/>
        <family val="2"/>
        <scheme val="minor"/>
      </rPr>
      <t xml:space="preserve"> https://fr.distance.to </t>
    </r>
  </si>
  <si>
    <r>
      <rPr>
        <sz val="11"/>
        <rFont val="Calibri"/>
        <family val="2"/>
        <scheme val="minor"/>
      </rPr>
      <t>Fiche d'aide pour la mise en place d'un plan de suivi</t>
    </r>
    <r>
      <rPr>
        <u/>
        <sz val="11"/>
        <color theme="10"/>
        <rFont val="Calibri"/>
        <family val="2"/>
        <scheme val="minor"/>
      </rPr>
      <t xml:space="preserve">
https://www.zerowastefrance.org/wp-content/uploads/2018/10/zwevent_fiche_pesee.pdf</t>
    </r>
  </si>
  <si>
    <t>Des techniques de stockage et d'archivage numérique qui limitent les impacts énergétiques ont-ils été choisies ?</t>
  </si>
  <si>
    <t>A1.1 / A3 / A7 / C6 / G2.1 / G2.2 / G2.4 / G3</t>
  </si>
  <si>
    <t xml:space="preserve">Fixation lien, fautes d'orthograpes, changement de cellule. </t>
  </si>
  <si>
    <t xml:space="preserve">numéro de version majeure </t>
  </si>
  <si>
    <t xml:space="preserve">Numéro de version mineure </t>
  </si>
  <si>
    <t>Cette feuille de route est établie en concertation avec les membres de l'équipe pour intégrer tous les départements, par ex. lors des réunions de prépa. Son objectif est d'informer l'équipe et les parties prenantes de la démarche d'éco-production, des actions qui seront mises en place, des objectifs fixés (par ex: réduire de 15% les émissions carbone par rapport au bilan carbon prévisionnel, production 0 plastique,...)</t>
  </si>
  <si>
    <t>Avez vous mis en place une démarche de compensation volontaire pour votre production ?</t>
  </si>
  <si>
    <r>
      <rPr>
        <sz val="11"/>
        <color theme="1"/>
        <rFont val="Calibri"/>
        <family val="2"/>
        <scheme val="minor"/>
      </rPr>
      <t>Pour une compensation carbone responsable, consultez :</t>
    </r>
    <r>
      <rPr>
        <u/>
        <sz val="11"/>
        <color theme="4"/>
        <rFont val="Calibri"/>
        <family val="2"/>
        <scheme val="minor"/>
      </rPr>
      <t xml:space="preserve"> https://www.nxtbook.fr/newpress/ademe/la-compensation-volontaire-de-la-theorie-a-la-pratique/index.php</t>
    </r>
    <r>
      <rPr>
        <u/>
        <sz val="11"/>
        <color theme="1"/>
        <rFont val="Calibri"/>
        <family val="2"/>
        <scheme val="minor"/>
      </rPr>
      <t xml:space="preserve">
</t>
    </r>
    <r>
      <rPr>
        <sz val="11"/>
        <color theme="1"/>
        <rFont val="Calibri"/>
        <family val="2"/>
        <scheme val="minor"/>
      </rPr>
      <t>Si une compensation carbone est prévue au niveau de l'entreprise et non spécifiquement du projet, ce critère est validable.</t>
    </r>
    <r>
      <rPr>
        <sz val="11"/>
        <color theme="10"/>
        <rFont val="Calibri"/>
        <family val="2"/>
        <scheme val="minor"/>
      </rPr>
      <t xml:space="preserve"> </t>
    </r>
  </si>
  <si>
    <t xml:space="preserve">L'éco-production démarre dès la conception et l'écriture du projet. Il est recommandé d'échanger avec votre équipe artistique/créative pour identifier les impacts inhérents au projet (tournages à l'étranger, nombre important de figurants ou de public,...) et mettre en place des alternatives dès la conception du projet.  
Ce critère vise à vérifier que le concept même du projet est compatible avec la mise en place d'une démarche d'éco-production. Ex: votre programme nécessite d'organiser une chasse d'éléphants en hélicoptère. Ce projet n'est pas compatible avec une démarche d'éco-production. </t>
  </si>
  <si>
    <r>
      <rPr>
        <sz val="10"/>
        <color theme="1"/>
        <rFont val="Calibri"/>
        <family val="2"/>
        <scheme val="minor"/>
      </rPr>
      <t>Remplacer les lumière en fin de vie par des LEDs est beaucoup moins énergivores (les lampes à incandescence et les halogènes. Elles consomment peu d’électricité et durent longtemps jusqu’à 40 000 heures).
(Pour aller plus loin :</t>
    </r>
    <r>
      <rPr>
        <u/>
        <sz val="10"/>
        <color theme="10"/>
        <rFont val="Calibri"/>
        <family val="2"/>
        <scheme val="minor"/>
      </rPr>
      <t xml:space="preserve"> </t>
    </r>
    <r>
      <rPr>
        <u/>
        <sz val="10"/>
        <color theme="8" tint="-0.249977111117893"/>
        <rFont val="Calibri"/>
        <family val="2"/>
        <scheme val="minor"/>
      </rPr>
      <t>https://agirpourlatransition.ademe.fr/particuliers/maison/economies-denergie/20-solutions-reduire-consommation-delectricite</t>
    </r>
  </si>
  <si>
    <t xml:space="preserve">Par ex: opter pour du café en grain, limiter les impressions, limiter et réutiliser les emballages, vaisselle en dur...
Réutilisation des produits (ex mare de café pour des plantes, vrac ...) </t>
  </si>
  <si>
    <r>
      <rPr>
        <sz val="10"/>
        <color theme="1"/>
        <rFont val="Calibri"/>
        <family val="2"/>
        <scheme val="minor"/>
      </rPr>
      <t>Les typologies de déchets à prendre en compte varient selon les consignes de tri locales : papier, carton, métal, verre, plastique, bois, biodéchet, DIB, les déchets dangereux et spéciaux (cartouches d’encre et toners, mégots, batteries, solvants, peintures, ampoules, piles etc.), DEEE professionnels et ménagers etc. 
Pour connaître les règles de tri de votre commune, consultez le guide du tri de Citéo :</t>
    </r>
    <r>
      <rPr>
        <u/>
        <sz val="10"/>
        <color theme="10"/>
        <rFont val="Calibri"/>
        <family val="2"/>
        <scheme val="minor"/>
      </rPr>
      <t xml:space="preserve"> </t>
    </r>
    <r>
      <rPr>
        <u/>
        <sz val="10"/>
        <color theme="8" tint="-0.249977111117893"/>
        <rFont val="Calibri"/>
        <family val="2"/>
        <scheme val="minor"/>
      </rPr>
      <t xml:space="preserve">https://www.triercestdonner.fr/guide-du-tri
</t>
    </r>
    <r>
      <rPr>
        <sz val="10"/>
        <color theme="1"/>
        <rFont val="Calibri"/>
        <family val="2"/>
        <scheme val="minor"/>
      </rPr>
      <t>Les entreprises sont responsables des déchets qu’elles produisent (art. L514-2 du code de l’environnement) : "Tout producteur ou détenteur de déchets est responsable de la gestion de ces déchets jusqu'à leur élimination ou valorisation finale, même lorsque le déchet est transféré à des fins de traitement à un tiers."</t>
    </r>
  </si>
  <si>
    <r>
      <rPr>
        <sz val="11"/>
        <color theme="1"/>
        <rFont val="Calibri"/>
        <family val="2"/>
        <scheme val="minor"/>
      </rPr>
      <t>Pour aller plus loin, Le guide du tournage en milieu naturel :</t>
    </r>
    <r>
      <rPr>
        <u/>
        <sz val="11"/>
        <color theme="10"/>
        <rFont val="Calibri"/>
        <family val="2"/>
        <scheme val="minor"/>
      </rPr>
      <t xml:space="preserve"> https://www.ecoprod.com/images/site/GuideDesTournagesMilieuxNaturels-Octobre2023.pdf</t>
    </r>
  </si>
  <si>
    <r>
      <rPr>
        <sz val="10"/>
        <color theme="1"/>
        <rFont val="Calibri"/>
        <family val="2"/>
        <scheme val="minor"/>
      </rPr>
      <t>Pour valider ce critère, la quantité physique ou matérielle sera prise en compte et non pas la part du budget. Les principales substances nocives pour la santé et l’environnement sont : les COV, la poussière, le monoxyde de carbone.
Formaldéhyde ; Acétaldéhyde ; Benzène, toluène, éthylbenzène, xylènes, etc. ; Nano-argent ; Nonylphénols, nonylphénols éthoxylés ; Ethers de glycol ; Perchloréthylène Trichloréthylène ; DEHP, DINP, DIDP, DnOP, etc. ; Colorants azoïques ; Retardateurs de flammes bromés et autres (https://www.actu-environnement.com/media/pdf/news-23842-guide-renovation-wecf.pdf). 
Par ailleurs, “depuis le 1er septembre 2013, une loi impose aux industriels des produits de construction et de décoration de fournir une étiquette environnementale pour les produits mis en vente”. Vous pouvez donc déjà consulter cet étiquetage et vous assurer de n’utiliser que des produits classés A. Le gouvernement (https://www.ecologie.gouv.fr/sites/default/files/dgaln_liste_indicative_etiquetage_cov_janvier_2016.pdf) présente la liste des produits par fonction et catégorie entrant dans ce champ d’application. 
Comme alternatives aux substances toxiques, on pourra donc utiliser des peintures, des teintures et des finitions à faible teneur en Composés Organiques Volatiles (COV) ou sans COV, mais aussi des solvants doux à l’eau ou d’origine végétale.
(Source :</t>
    </r>
    <r>
      <rPr>
        <u/>
        <sz val="10"/>
        <color theme="8" tint="-0.249977111117893"/>
        <rFont val="Calibri"/>
        <family val="2"/>
        <scheme val="minor"/>
      </rPr>
      <t xml:space="preserve"> https://www.ecologie.gouv.fr/etiquetage-des-produits-construction</t>
    </r>
    <r>
      <rPr>
        <u/>
        <sz val="10"/>
        <color theme="1"/>
        <rFont val="Calibri"/>
        <family val="2"/>
        <scheme val="minor"/>
      </rPr>
      <t xml:space="preserve">) </t>
    </r>
  </si>
  <si>
    <t>Il faudra pouvoir justifier d'au moins 3 actions concrètes, par exemple : 
- généraliser le covoiturage 
- organisation de réunions 
- limiter le nombre de lieux de tournage 
- relocaliser les tournages 
- privilégier l'embauche de personnel local pour réduire les déplacements, notamment aériens, et l'hébergement</t>
  </si>
  <si>
    <r>
      <rPr>
        <sz val="11"/>
        <color theme="1"/>
        <rFont val="Calibri"/>
        <family val="2"/>
        <scheme val="minor"/>
      </rPr>
      <t>Pour vous aider à identifier les trajets concernés, vous pouvez vous aider du comparateur suivant :</t>
    </r>
    <r>
      <rPr>
        <u/>
        <sz val="11"/>
        <color theme="10"/>
        <rFont val="Calibri"/>
        <family val="2"/>
        <scheme val="minor"/>
      </rPr>
      <t xml:space="preserve"> https://www.chronotrains.com/fr/5</t>
    </r>
  </si>
  <si>
    <t>Avez-vous organisé le gardiennage des camions, ou stocké le matériel sur les lieux de tournage, afin d’éviter les déplacements inutiles ?</t>
  </si>
  <si>
    <t xml:space="preserve">Le critère impose un repas 100% végétarien (non-carné, non-piscicole) au moins un jour par semaine (si les repas sont uniques) ou tous les jours (si possibilité de choisir entre plusieurs plats), et la nécessité de prendre en compte les régimes alimentaires autres.
Est pris en compte l'offre de restauration pris en charge par la production. </t>
  </si>
  <si>
    <t>Pour lutter contre le gaspillage alimentaire : associer les équipes, par exemple au choix des aliments écoresponsables dès le début du tournage (ce qui passe aussi par de la sensibilisation), en leur demandant leur avis sur la consommation de viande, leurs régimes, mais aussi afin d’adapter les portions aux besoins alimentaires réels pour éviter le gaspillage alimentaire en faisant le suivi exact des équipes.
Il conviendra aussi de s’assurer que la graisse, l'huile ou d'autres produits chimiques ne pénètrent pas dans les égouts et les cours d'eau.</t>
  </si>
  <si>
    <t xml:space="preserve">Les meilleures pratiques en matière de restauration impose le recours à des traiteurs/offres qui proposent : des produits biologiques (portant un label bio européen ou un label bio local reconnu) ; locaux (produits dans un rayon d'environ 100 km ou moins du lieu de tournage) ; de saison ;  issus de l'agriculture durable ; de la viande et des produits laitiers cruelty-free.
</t>
  </si>
  <si>
    <t xml:space="preserve">Par exemple, le stockage sur bande LTO et sur disque dur à froid sont moins energivores que les solutions de stockage cloud et de serveur à chaud. </t>
  </si>
  <si>
    <t>Une démarche assurant la suppression des rushs et versions de travail inutilisables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</si>
</sst>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177">
    <font>
      <sz val="11"/>
      <color theme="1"/>
      <name val="Calibri"/>
      <family val="2"/>
      <scheme val="minor"/>
    </font>
    <font>
      <b/>
      <sz val="11"/>
      <color theme="0"/>
      <name val="Calibri"/>
      <family val="2"/>
      <scheme val="minor"/>
    </font>
    <font>
      <b/>
      <u/>
      <sz val="48"/>
      <color rgb="FFD0E47A"/>
      <name val="Calibri"/>
      <family val="2"/>
      <scheme val="minor"/>
    </font>
    <font>
      <b/>
      <i/>
      <sz val="22"/>
      <color rgb="FF617458"/>
      <name val="Calibri"/>
      <family val="2"/>
      <scheme val="minor"/>
    </font>
    <font>
      <b/>
      <sz val="12"/>
      <color rgb="FF617458"/>
      <name val="Calibri"/>
      <family val="2"/>
      <scheme val="minor"/>
    </font>
    <font>
      <b/>
      <u/>
      <sz val="12"/>
      <color rgb="FF617458"/>
      <name val="Calibri"/>
      <family val="2"/>
      <scheme val="minor"/>
    </font>
    <font>
      <u/>
      <sz val="11"/>
      <color theme="10"/>
      <name val="Calibri"/>
      <family val="2"/>
      <scheme val="minor"/>
    </font>
    <font>
      <sz val="10"/>
      <color rgb="FFFFFFFF"/>
      <name val="Calibri"/>
      <family val="2"/>
    </font>
    <font>
      <b/>
      <sz val="10"/>
      <color rgb="FFFFFFFF"/>
      <name val="Calibri"/>
      <family val="2"/>
    </font>
    <font>
      <b/>
      <sz val="10"/>
      <color rgb="FFF6FBE9"/>
      <name val="Calibri"/>
      <family val="2"/>
    </font>
    <font>
      <sz val="10"/>
      <color theme="1"/>
      <name val="Arial"/>
      <family val="2"/>
    </font>
    <font>
      <sz val="10"/>
      <color rgb="FF385623"/>
      <name val="Calibri"/>
      <family val="2"/>
    </font>
    <font>
      <b/>
      <sz val="10"/>
      <color rgb="FF385623"/>
      <name val="Calibri"/>
      <family val="2"/>
    </font>
    <font>
      <sz val="10"/>
      <color theme="1"/>
      <name val="Calibri"/>
      <family val="2"/>
    </font>
    <font>
      <i/>
      <sz val="10"/>
      <color rgb="FF385623"/>
      <name val="Calibri"/>
      <family val="2"/>
    </font>
    <font>
      <b/>
      <sz val="10"/>
      <color theme="1"/>
      <name val="Calibri"/>
      <family val="2"/>
    </font>
    <font>
      <b/>
      <i/>
      <sz val="10"/>
      <color theme="1"/>
      <name val="Calibri"/>
      <family val="2"/>
    </font>
    <font>
      <sz val="10"/>
      <color rgb="FF4A5C2A"/>
      <name val="Calibri"/>
      <family val="2"/>
    </font>
    <font>
      <sz val="10"/>
      <color theme="1"/>
      <name val="Calibri"/>
      <family val="2"/>
      <scheme val="minor"/>
    </font>
    <font>
      <sz val="10"/>
      <color rgb="FF0070C0"/>
      <name val="Calibri"/>
      <family val="2"/>
    </font>
    <font>
      <sz val="11"/>
      <color theme="1"/>
      <name val="Calibri"/>
      <family val="2"/>
    </font>
    <font>
      <sz val="11"/>
      <color rgb="FF2B441C"/>
      <name val="Calibri"/>
      <family val="2"/>
    </font>
    <font>
      <b/>
      <sz val="12"/>
      <color rgb="FF2B441C"/>
      <name val="Calibri"/>
      <family val="2"/>
    </font>
    <font>
      <i/>
      <sz val="11"/>
      <color rgb="FF000000"/>
      <name val="Calibri"/>
      <family val="2"/>
      <scheme val="minor"/>
    </font>
    <font>
      <sz val="11"/>
      <color rgb="FF5B9BD5"/>
      <name val="Calibri"/>
      <family val="2"/>
      <scheme val="minor"/>
    </font>
    <font>
      <i/>
      <sz val="11"/>
      <color theme="1"/>
      <name val="Calibri"/>
      <family val="2"/>
      <scheme val="minor"/>
    </font>
    <font>
      <u/>
      <sz val="10"/>
      <color theme="8" tint="-0.249977111117893"/>
      <name val="Calibri"/>
      <family val="2"/>
    </font>
    <font>
      <sz val="11"/>
      <color rgb="FFEDFFB7"/>
      <name val="Calibri"/>
      <family val="2"/>
      <scheme val="minor"/>
    </font>
    <font>
      <i/>
      <sz val="12"/>
      <color theme="1"/>
      <name val="Calibri"/>
      <family val="2"/>
      <scheme val="minor"/>
    </font>
    <font>
      <i/>
      <sz val="8"/>
      <color theme="1"/>
      <name val="Calibri"/>
      <family val="2"/>
      <scheme val="minor"/>
    </font>
    <font>
      <i/>
      <sz val="12"/>
      <color rgb="FFFF0000"/>
      <name val="Calibri"/>
      <family val="2"/>
      <scheme val="minor"/>
    </font>
    <font>
      <b/>
      <sz val="18"/>
      <color rgb="FFD0E47A"/>
      <name val="Calibri"/>
      <family val="2"/>
    </font>
    <font>
      <sz val="12"/>
      <color rgb="FF617458"/>
      <name val="Calibri"/>
      <family val="2"/>
      <scheme val="minor"/>
    </font>
    <font>
      <b/>
      <u/>
      <sz val="12"/>
      <color rgb="FFC1D72F"/>
      <name val="Calibri"/>
      <family val="2"/>
      <scheme val="minor"/>
    </font>
    <font>
      <b/>
      <u/>
      <sz val="12"/>
      <color rgb="FF91D6E3"/>
      <name val="Calibri"/>
      <family val="2"/>
      <scheme val="minor"/>
    </font>
    <font>
      <u/>
      <sz val="12"/>
      <color rgb="FF617458"/>
      <name val="Calibri"/>
      <family val="2"/>
      <scheme val="minor"/>
    </font>
    <font>
      <b/>
      <u/>
      <sz val="12"/>
      <color rgb="FFC198E0"/>
      <name val="Calibri"/>
      <family val="2"/>
      <scheme val="minor"/>
    </font>
    <font>
      <sz val="20"/>
      <color theme="1"/>
      <name val="Calibri"/>
      <family val="2"/>
      <scheme val="minor"/>
    </font>
    <font>
      <b/>
      <u/>
      <sz val="20"/>
      <color rgb="FFC1D72F"/>
      <name val="Calibri"/>
      <family val="2"/>
      <scheme val="minor"/>
    </font>
    <font>
      <sz val="18"/>
      <color theme="1"/>
      <name val="Calibri"/>
      <family val="2"/>
      <scheme val="minor"/>
    </font>
    <font>
      <b/>
      <u/>
      <sz val="18"/>
      <color rgb="FF91D6E3"/>
      <name val="Calibri"/>
      <family val="2"/>
      <scheme val="minor"/>
    </font>
    <font>
      <u/>
      <sz val="10"/>
      <color theme="10"/>
      <name val="Calibri"/>
      <family val="2"/>
      <scheme val="minor"/>
    </font>
    <font>
      <u/>
      <sz val="10"/>
      <color theme="8" tint="-0.249977111117893"/>
      <name val="Calibri"/>
      <family val="2"/>
      <scheme val="minor"/>
    </font>
    <font>
      <u/>
      <sz val="10"/>
      <color theme="1"/>
      <name val="Calibri"/>
      <family val="2"/>
      <scheme val="minor"/>
    </font>
    <font>
      <sz val="10"/>
      <name val="Calibri"/>
      <family val="2"/>
      <scheme val="minor"/>
    </font>
    <font>
      <sz val="14"/>
      <color rgb="FF2B441C"/>
      <name val="Calibri"/>
      <family val="2"/>
    </font>
    <font>
      <sz val="11"/>
      <color rgb="FF000000"/>
      <name val="Calibri"/>
      <family val="2"/>
      <scheme val="minor"/>
    </font>
    <font>
      <sz val="11"/>
      <color rgb="FF000000"/>
      <name val="Calibri"/>
      <family val="2"/>
    </font>
    <font>
      <sz val="11"/>
      <color theme="0"/>
      <name val="Calibri"/>
      <family val="2"/>
      <scheme val="minor"/>
    </font>
    <font>
      <b/>
      <sz val="9"/>
      <color theme="0"/>
      <name val="Calibri"/>
      <family val="2"/>
      <scheme val="minor"/>
    </font>
    <font>
      <sz val="11"/>
      <color theme="1"/>
      <name val="Calibri"/>
      <family val="2"/>
      <scheme val="minor"/>
    </font>
    <font>
      <sz val="11"/>
      <color rgb="FF92D050"/>
      <name val="Calibri"/>
      <family val="2"/>
      <scheme val="minor"/>
    </font>
    <font>
      <b/>
      <sz val="11"/>
      <color theme="1"/>
      <name val="Calibri"/>
      <family val="2"/>
      <scheme val="minor"/>
    </font>
    <font>
      <sz val="7"/>
      <color theme="1"/>
      <name val="Calibri"/>
      <family val="2"/>
      <scheme val="minor"/>
    </font>
    <font>
      <b/>
      <sz val="12"/>
      <color theme="1"/>
      <name val="Calibri"/>
      <family val="2"/>
      <scheme val="minor"/>
    </font>
    <font>
      <b/>
      <i/>
      <sz val="12"/>
      <color theme="1"/>
      <name val="Calibri"/>
      <family val="2"/>
    </font>
    <font>
      <sz val="9"/>
      <color rgb="FF5E7121"/>
      <name val="Calibri"/>
      <family val="2"/>
      <scheme val="minor"/>
    </font>
    <font>
      <sz val="10"/>
      <color theme="0"/>
      <name val="Calibri"/>
      <family val="2"/>
      <scheme val="minor"/>
    </font>
    <font>
      <sz val="12"/>
      <color rgb="FF2B441C"/>
      <name val="Calibri"/>
      <family val="2"/>
    </font>
    <font>
      <b/>
      <sz val="9"/>
      <color rgb="FF5E7121"/>
      <name val="Calibri"/>
      <family val="2"/>
    </font>
    <font>
      <sz val="9"/>
      <color theme="1"/>
      <name val="Calibri"/>
      <family val="2"/>
    </font>
    <font>
      <b/>
      <sz val="10"/>
      <color theme="1"/>
      <name val="Calibri"/>
      <family val="2"/>
      <scheme val="minor"/>
    </font>
    <font>
      <b/>
      <sz val="10"/>
      <color theme="0"/>
      <name val="Calibri"/>
      <family val="2"/>
      <scheme val="minor"/>
    </font>
    <font>
      <sz val="7"/>
      <color theme="0"/>
      <name val="Calibri"/>
      <family val="2"/>
      <scheme val="minor"/>
    </font>
    <font>
      <sz val="8"/>
      <name val="Calibri"/>
      <family val="2"/>
      <scheme val="minor"/>
    </font>
    <font>
      <b/>
      <sz val="8"/>
      <name val="Calibri"/>
      <family val="2"/>
      <scheme val="minor"/>
    </font>
    <font>
      <sz val="7"/>
      <name val="Calibri"/>
      <family val="2"/>
      <scheme val="minor"/>
    </font>
    <font>
      <sz val="7"/>
      <color rgb="FF5E7121"/>
      <name val="Calibri"/>
      <family val="2"/>
      <scheme val="minor"/>
    </font>
    <font>
      <b/>
      <sz val="10"/>
      <color rgb="FFC1D72F"/>
      <name val="Calibri"/>
      <family val="2"/>
    </font>
    <font>
      <sz val="9"/>
      <color theme="0"/>
      <name val="Calibri"/>
      <family val="2"/>
      <scheme val="minor"/>
    </font>
    <font>
      <b/>
      <u/>
      <sz val="30"/>
      <color rgb="FFD0E47A"/>
      <name val="Calibri"/>
      <family val="2"/>
      <scheme val="minor"/>
    </font>
    <font>
      <sz val="30"/>
      <color theme="1"/>
      <name val="Calibri"/>
      <family val="2"/>
      <scheme val="minor"/>
    </font>
    <font>
      <b/>
      <i/>
      <sz val="10"/>
      <color rgb="FFFFFFFF"/>
      <name val="Calibri"/>
      <family val="2"/>
    </font>
    <font>
      <sz val="11"/>
      <name val="Calibri"/>
      <family val="2"/>
      <scheme val="minor"/>
    </font>
    <font>
      <b/>
      <sz val="11"/>
      <color rgb="FF5E7121"/>
      <name val="Calibri"/>
      <family val="2"/>
    </font>
    <font>
      <sz val="8"/>
      <color rgb="FF5E7121"/>
      <name val="Calibri"/>
      <family val="2"/>
      <scheme val="minor"/>
    </font>
    <font>
      <b/>
      <sz val="10"/>
      <color rgb="FFB1D349"/>
      <name val="Calibri"/>
      <family val="2"/>
    </font>
    <font>
      <b/>
      <sz val="10"/>
      <color rgb="FFC00000"/>
      <name val="Calibri"/>
      <family val="2"/>
    </font>
    <font>
      <sz val="11"/>
      <color rgb="FFC00000"/>
      <name val="Calibri"/>
      <family val="2"/>
      <scheme val="minor"/>
    </font>
    <font>
      <b/>
      <sz val="10"/>
      <name val="Calibri"/>
      <family val="2"/>
    </font>
    <font>
      <b/>
      <sz val="9"/>
      <color indexed="81"/>
      <name val="Calibri"/>
      <family val="2"/>
      <scheme val="minor"/>
    </font>
    <font>
      <b/>
      <u/>
      <sz val="16"/>
      <color rgb="FFD0E47A"/>
      <name val="Calibri"/>
      <family val="2"/>
      <scheme val="minor"/>
    </font>
    <font>
      <sz val="16"/>
      <color theme="1"/>
      <name val="Calibri"/>
      <family val="2"/>
      <scheme val="minor"/>
    </font>
    <font>
      <sz val="16"/>
      <color rgb="FF5E7121"/>
      <name val="Calibri"/>
      <family val="2"/>
      <scheme val="minor"/>
    </font>
    <font>
      <vertAlign val="subscript"/>
      <sz val="11"/>
      <name val="Calibri"/>
      <family val="2"/>
      <scheme val="minor"/>
    </font>
    <font>
      <b/>
      <i/>
      <sz val="11"/>
      <color theme="1"/>
      <name val="Calibri"/>
      <family val="2"/>
      <scheme val="minor"/>
    </font>
    <font>
      <b/>
      <sz val="11"/>
      <name val="Calibri"/>
      <family val="2"/>
      <scheme val="minor"/>
    </font>
    <font>
      <b/>
      <sz val="12"/>
      <color theme="1"/>
      <name val="Calibri"/>
      <family val="2"/>
    </font>
    <font>
      <sz val="10"/>
      <name val="Arial"/>
      <family val="2"/>
    </font>
    <font>
      <sz val="9"/>
      <color indexed="81"/>
      <name val="Tahoma"/>
      <family val="2"/>
    </font>
    <font>
      <b/>
      <sz val="36"/>
      <color rgb="FFD0E47A"/>
      <name val="Calibri"/>
      <family val="2"/>
      <scheme val="minor"/>
    </font>
    <font>
      <sz val="11"/>
      <color rgb="FF5E7121"/>
      <name val="Calibri"/>
      <family val="2"/>
      <scheme val="minor"/>
    </font>
    <font>
      <b/>
      <sz val="8"/>
      <color theme="0"/>
      <name val="Calibri"/>
      <family val="2"/>
      <scheme val="minor"/>
    </font>
    <font>
      <sz val="24"/>
      <name val="Calibri"/>
      <family val="2"/>
      <scheme val="minor"/>
    </font>
    <font>
      <b/>
      <sz val="24"/>
      <name val="Calibri"/>
      <family val="2"/>
      <scheme val="minor"/>
    </font>
    <font>
      <sz val="16"/>
      <color rgb="FF0093AD"/>
      <name val="Calibri"/>
      <family val="2"/>
      <scheme val="minor"/>
    </font>
    <font>
      <sz val="18"/>
      <name val="Calibri"/>
      <family val="2"/>
      <scheme val="minor"/>
    </font>
    <font>
      <b/>
      <sz val="18"/>
      <name val="Calibri"/>
      <family val="2"/>
      <scheme val="minor"/>
    </font>
    <font>
      <b/>
      <sz val="16"/>
      <color rgb="FF0093AD"/>
      <name val="Calibri"/>
      <family val="2"/>
      <scheme val="minor"/>
    </font>
    <font>
      <b/>
      <sz val="16"/>
      <name val="Calibri"/>
      <family val="2"/>
      <scheme val="minor"/>
    </font>
    <font>
      <sz val="6"/>
      <color rgb="FF5A1E50"/>
      <name val="Calibri"/>
      <family val="2"/>
      <scheme val="minor"/>
    </font>
    <font>
      <sz val="10"/>
      <color rgb="FF0093AD"/>
      <name val="Calibri"/>
      <family val="2"/>
      <scheme val="minor"/>
    </font>
    <font>
      <sz val="12"/>
      <color theme="1"/>
      <name val="Calibri"/>
      <family val="2"/>
      <scheme val="minor"/>
    </font>
    <font>
      <b/>
      <sz val="24"/>
      <color rgb="FF5E7121"/>
      <name val="Calibri"/>
      <family val="2"/>
      <scheme val="minor"/>
    </font>
    <font>
      <sz val="11"/>
      <color indexed="81"/>
      <name val="Tahoma"/>
      <family val="2"/>
    </font>
    <font>
      <b/>
      <u/>
      <sz val="48"/>
      <color theme="0"/>
      <name val="Calibri"/>
      <family val="2"/>
      <scheme val="minor"/>
    </font>
    <font>
      <i/>
      <sz val="26"/>
      <color theme="0"/>
      <name val="Calibri"/>
      <family val="2"/>
      <scheme val="minor"/>
    </font>
    <font>
      <u/>
      <sz val="12"/>
      <color theme="10"/>
      <name val="Calibri"/>
      <family val="2"/>
      <scheme val="minor"/>
    </font>
    <font>
      <b/>
      <sz val="12"/>
      <name val="Calibri"/>
      <family val="2"/>
      <scheme val="minor"/>
    </font>
    <font>
      <sz val="12"/>
      <name val="Calibri"/>
      <family val="2"/>
      <scheme val="minor"/>
    </font>
    <font>
      <b/>
      <sz val="12"/>
      <color rgb="FF000000"/>
      <name val="Calibri"/>
      <family val="2"/>
      <scheme val="minor"/>
    </font>
    <font>
      <b/>
      <sz val="12"/>
      <color theme="0"/>
      <name val="Calibri"/>
      <family val="2"/>
      <scheme val="minor"/>
    </font>
    <font>
      <sz val="12"/>
      <color theme="0"/>
      <name val="Calibri"/>
      <family val="2"/>
      <scheme val="minor"/>
    </font>
    <font>
      <b/>
      <sz val="12"/>
      <name val="Calibri"/>
      <family val="2"/>
    </font>
    <font>
      <sz val="10"/>
      <color rgb="FF5E7121"/>
      <name val="Calibri"/>
      <family val="2"/>
      <scheme val="minor"/>
    </font>
    <font>
      <b/>
      <sz val="18"/>
      <color rgb="FF5E7121"/>
      <name val="Calibri"/>
      <family val="2"/>
      <scheme val="minor"/>
    </font>
    <font>
      <b/>
      <sz val="16"/>
      <color rgb="FF5E7121"/>
      <name val="Calibri"/>
      <family val="2"/>
      <scheme val="minor"/>
    </font>
    <font>
      <b/>
      <sz val="11"/>
      <color rgb="FF5E7121"/>
      <name val="Calibri"/>
      <family val="2"/>
      <scheme val="minor"/>
    </font>
    <font>
      <u/>
      <sz val="11"/>
      <name val="Calibri"/>
      <family val="2"/>
      <scheme val="minor"/>
    </font>
    <font>
      <sz val="16"/>
      <name val="Calibri"/>
      <family val="2"/>
      <scheme val="minor"/>
    </font>
    <font>
      <b/>
      <sz val="11"/>
      <color rgb="FFC00000"/>
      <name val="Calibri"/>
      <family val="2"/>
      <scheme val="minor"/>
    </font>
    <font>
      <i/>
      <sz val="9"/>
      <color rgb="FFFF0000"/>
      <name val="Calibri"/>
      <family val="2"/>
      <scheme val="minor"/>
    </font>
    <font>
      <b/>
      <sz val="12"/>
      <color rgb="FFFF0000"/>
      <name val="Calibri"/>
      <family val="2"/>
      <scheme val="minor"/>
    </font>
    <font>
      <i/>
      <sz val="9"/>
      <name val="Calibri"/>
      <family val="2"/>
      <scheme val="minor"/>
    </font>
    <font>
      <b/>
      <sz val="11"/>
      <color rgb="FFFF0000"/>
      <name val="Calibri"/>
      <family val="2"/>
      <scheme val="minor"/>
    </font>
    <font>
      <b/>
      <sz val="11"/>
      <color rgb="FFEDFFB7"/>
      <name val="Calibri"/>
      <family val="2"/>
      <scheme val="minor"/>
    </font>
    <font>
      <sz val="12"/>
      <color theme="0"/>
      <name val="Calibri"/>
      <family val="1"/>
      <charset val="2"/>
      <scheme val="minor"/>
    </font>
    <font>
      <sz val="12"/>
      <color theme="0"/>
      <name val="Wingdings 3"/>
      <family val="1"/>
      <charset val="2"/>
    </font>
    <font>
      <sz val="10"/>
      <color rgb="FFFF0000"/>
      <name val="Arial"/>
      <family val="2"/>
    </font>
    <font>
      <b/>
      <sz val="9"/>
      <name val="Calibri"/>
      <family val="2"/>
    </font>
    <font>
      <b/>
      <sz val="7"/>
      <name val="Calibri"/>
      <family val="2"/>
    </font>
    <font>
      <b/>
      <sz val="7"/>
      <name val="Calibri"/>
      <family val="2"/>
      <scheme val="minor"/>
    </font>
    <font>
      <b/>
      <sz val="9"/>
      <name val="Wingdings 3"/>
      <family val="1"/>
      <charset val="2"/>
    </font>
    <font>
      <b/>
      <sz val="9"/>
      <name val="Arial"/>
      <family val="2"/>
    </font>
    <font>
      <b/>
      <sz val="7"/>
      <name val="Wingdings 3"/>
      <family val="1"/>
      <charset val="2"/>
    </font>
    <font>
      <b/>
      <sz val="7"/>
      <name val="Arial"/>
      <family val="2"/>
    </font>
    <font>
      <b/>
      <u/>
      <sz val="16"/>
      <color rgb="FFD0E47A"/>
      <name val="Wingdings 3"/>
      <family val="1"/>
      <charset val="2"/>
    </font>
    <font>
      <b/>
      <u/>
      <sz val="16"/>
      <color rgb="FFD0E47A"/>
      <name val="Calibri"/>
      <family val="1"/>
      <charset val="2"/>
      <scheme val="minor"/>
    </font>
    <font>
      <b/>
      <sz val="8"/>
      <color rgb="FF5E7121"/>
      <name val="Calibri"/>
      <family val="2"/>
      <scheme val="minor"/>
    </font>
    <font>
      <sz val="6"/>
      <color theme="1"/>
      <name val="Calibri"/>
      <family val="2"/>
      <scheme val="minor"/>
    </font>
    <font>
      <sz val="8"/>
      <color theme="0"/>
      <name val="Calibri"/>
      <family val="2"/>
      <scheme val="minor"/>
    </font>
    <font>
      <b/>
      <sz val="9"/>
      <color theme="0"/>
      <name val="Calibri"/>
      <family val="2"/>
    </font>
    <font>
      <b/>
      <sz val="11"/>
      <color theme="0"/>
      <name val="Calibri"/>
      <family val="2"/>
    </font>
    <font>
      <b/>
      <sz val="10"/>
      <color theme="0"/>
      <name val="Calibri"/>
      <family val="2"/>
    </font>
    <font>
      <b/>
      <sz val="20"/>
      <color rgb="FF005298"/>
      <name val="Calibri"/>
      <family val="2"/>
      <scheme val="minor"/>
    </font>
    <font>
      <b/>
      <sz val="20"/>
      <color rgb="FFC00000"/>
      <name val="Calibri"/>
      <family val="2"/>
      <scheme val="minor"/>
    </font>
    <font>
      <sz val="20"/>
      <color rgb="FF7030A0"/>
      <name val="Calibri"/>
      <family val="2"/>
      <scheme val="minor"/>
    </font>
    <font>
      <sz val="8"/>
      <color rgb="FF7030A0"/>
      <name val="Calibri"/>
      <family val="2"/>
      <scheme val="minor"/>
    </font>
    <font>
      <sz val="10"/>
      <color rgb="FF7030A0"/>
      <name val="Calibri"/>
      <family val="2"/>
      <scheme val="minor"/>
    </font>
    <font>
      <b/>
      <sz val="10"/>
      <name val="Calibri"/>
      <family val="2"/>
      <scheme val="minor"/>
    </font>
    <font>
      <sz val="12"/>
      <color theme="1"/>
      <name val="Wingdings 3"/>
      <family val="1"/>
      <charset val="2"/>
    </font>
    <font>
      <sz val="12"/>
      <name val="Calibri"/>
      <family val="2"/>
    </font>
    <font>
      <b/>
      <sz val="14"/>
      <color theme="0"/>
      <name val="Calibri"/>
      <family val="2"/>
    </font>
    <font>
      <b/>
      <sz val="14"/>
      <color rgb="FFC00000"/>
      <name val="Wingdings 3"/>
      <family val="1"/>
      <charset val="2"/>
    </font>
    <font>
      <sz val="14"/>
      <color theme="1"/>
      <name val="Calibri"/>
      <family val="2"/>
      <scheme val="minor"/>
    </font>
    <font>
      <sz val="8"/>
      <color rgb="FFEDFFB7"/>
      <name val="Calibri"/>
      <family val="2"/>
      <scheme val="minor"/>
    </font>
    <font>
      <i/>
      <sz val="11"/>
      <name val="Calibri"/>
      <family val="2"/>
      <scheme val="minor"/>
    </font>
    <font>
      <b/>
      <sz val="12"/>
      <color rgb="FF617458"/>
      <name val="Calibri"/>
      <family val="2"/>
    </font>
    <font>
      <b/>
      <sz val="14"/>
      <color rgb="FF617458"/>
      <name val="Calibri"/>
      <family val="2"/>
    </font>
    <font>
      <sz val="12"/>
      <color rgb="FF617458"/>
      <name val="Calibri"/>
      <family val="2"/>
    </font>
    <font>
      <b/>
      <u/>
      <sz val="12"/>
      <color rgb="FF617458"/>
      <name val="Calibri"/>
      <family val="2"/>
    </font>
    <font>
      <b/>
      <u/>
      <sz val="12"/>
      <color rgb="FFFF00FF"/>
      <name val="Calibri"/>
      <family val="2"/>
    </font>
    <font>
      <b/>
      <sz val="12"/>
      <color rgb="FF5E7121"/>
      <name val="Calibri"/>
      <family val="2"/>
    </font>
    <font>
      <b/>
      <sz val="12"/>
      <color rgb="FFC1D72F"/>
      <name val="Calibri"/>
      <family val="2"/>
    </font>
    <font>
      <b/>
      <sz val="12"/>
      <color rgb="FF91D6E3"/>
      <name val="Calibri"/>
      <family val="2"/>
    </font>
    <font>
      <b/>
      <sz val="12"/>
      <color rgb="FFC198E0"/>
      <name val="Calibri"/>
      <family val="2"/>
    </font>
    <font>
      <b/>
      <sz val="12"/>
      <color rgb="FFFFC000"/>
      <name val="Calibri"/>
      <family val="2"/>
    </font>
    <font>
      <u/>
      <sz val="12"/>
      <color rgb="FF617458"/>
      <name val="Calibri"/>
      <family val="2"/>
    </font>
    <font>
      <sz val="11"/>
      <color rgb="FF617458"/>
      <name val="Calibri"/>
      <family val="2"/>
    </font>
    <font>
      <b/>
      <sz val="12"/>
      <color theme="0"/>
      <name val="Calibri"/>
      <family val="2"/>
    </font>
    <font>
      <i/>
      <sz val="11"/>
      <color rgb="FF000000"/>
      <name val="Calibri"/>
      <family val="2"/>
    </font>
    <font>
      <sz val="12"/>
      <color theme="1"/>
      <name val="Calibri"/>
      <family val="1"/>
      <charset val="2"/>
      <scheme val="minor"/>
    </font>
    <font>
      <b/>
      <sz val="9"/>
      <color rgb="FFFFFFFF"/>
      <name val="Calibri"/>
      <family val="2"/>
    </font>
    <font>
      <u/>
      <sz val="11"/>
      <color theme="4"/>
      <name val="Calibri"/>
      <family val="2"/>
      <scheme val="minor"/>
    </font>
    <font>
      <u/>
      <sz val="10"/>
      <color theme="4"/>
      <name val="Calibri"/>
      <family val="2"/>
      <scheme val="minor"/>
    </font>
    <font>
      <u/>
      <sz val="11"/>
      <color theme="1"/>
      <name val="Calibri"/>
      <family val="2"/>
      <scheme val="minor"/>
    </font>
    <font>
      <sz val="11"/>
      <color theme="10"/>
      <name val="Calibri"/>
      <family val="2"/>
      <scheme val="minor"/>
    </font>
  </fonts>
  <fills count="41">
    <fill>
      <patternFill patternType="none"/>
    </fill>
    <fill>
      <patternFill patternType="gray125"/>
    </fill>
    <fill>
      <patternFill patternType="solid">
        <fgColor rgb="FF5E7121"/>
        <bgColor indexed="64"/>
      </patternFill>
    </fill>
    <fill>
      <patternFill patternType="solid">
        <fgColor rgb="FFF6FBE9"/>
        <bgColor indexed="64"/>
      </patternFill>
    </fill>
    <fill>
      <patternFill patternType="solid">
        <fgColor rgb="FFC1D72F"/>
        <bgColor indexed="64"/>
      </patternFill>
    </fill>
    <fill>
      <patternFill patternType="solid">
        <fgColor rgb="FFFFFFFF"/>
        <bgColor indexed="64"/>
      </patternFill>
    </fill>
    <fill>
      <patternFill patternType="solid">
        <fgColor rgb="FF91D6E3"/>
        <bgColor indexed="64"/>
      </patternFill>
    </fill>
    <fill>
      <patternFill patternType="solid">
        <fgColor rgb="FFC7F6FF"/>
        <bgColor indexed="64"/>
      </patternFill>
    </fill>
    <fill>
      <patternFill patternType="solid">
        <fgColor rgb="FFB1D349"/>
        <bgColor indexed="64"/>
      </patternFill>
    </fill>
    <fill>
      <patternFill patternType="solid">
        <fgColor rgb="FFEDFFB7"/>
        <bgColor indexed="64"/>
      </patternFill>
    </fill>
    <fill>
      <patternFill patternType="solid">
        <fgColor rgb="FFC3965A"/>
        <bgColor indexed="64"/>
      </patternFill>
    </fill>
    <fill>
      <patternFill patternType="solid">
        <fgColor rgb="FFE7D5BC"/>
        <bgColor indexed="64"/>
      </patternFill>
    </fill>
    <fill>
      <patternFill patternType="solid">
        <fgColor theme="0"/>
        <bgColor indexed="64"/>
      </patternFill>
    </fill>
    <fill>
      <patternFill patternType="solid">
        <fgColor theme="0" tint="-0.14999847407452621"/>
        <bgColor indexed="64"/>
      </patternFill>
    </fill>
    <fill>
      <patternFill patternType="solid">
        <fgColor rgb="FFEDFFB7"/>
        <bgColor rgb="FFEDFFB7"/>
      </patternFill>
    </fill>
    <fill>
      <patternFill patternType="solid">
        <fgColor rgb="FFB1D349"/>
        <bgColor rgb="FFB1D349"/>
      </patternFill>
    </fill>
    <fill>
      <patternFill patternType="solid">
        <fgColor rgb="FFC7F6FF"/>
        <bgColor rgb="FFC7F6FF"/>
      </patternFill>
    </fill>
    <fill>
      <patternFill patternType="solid">
        <fgColor rgb="FF91D6E3"/>
        <bgColor rgb="FF91D6E3"/>
      </patternFill>
    </fill>
    <fill>
      <patternFill patternType="solid">
        <fgColor rgb="FFC7F6FF"/>
        <bgColor rgb="FF91D6E3"/>
      </patternFill>
    </fill>
    <fill>
      <patternFill patternType="solid">
        <fgColor rgb="FFE7D5BC"/>
        <bgColor rgb="FFC7F6FF"/>
      </patternFill>
    </fill>
    <fill>
      <patternFill patternType="solid">
        <fgColor rgb="FFC3965A"/>
        <bgColor rgb="FF91D6E3"/>
      </patternFill>
    </fill>
    <fill>
      <patternFill patternType="solid">
        <fgColor rgb="FFF2F2F2"/>
        <bgColor rgb="FFC7F6FF"/>
      </patternFill>
    </fill>
    <fill>
      <patternFill patternType="solid">
        <fgColor rgb="FFD9D9D9"/>
        <bgColor rgb="FF91D6E3"/>
      </patternFill>
    </fill>
    <fill>
      <patternFill patternType="solid">
        <fgColor theme="0" tint="-0.34998626667073579"/>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D0E47A"/>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theme="2" tint="-9.9978637043366805E-2"/>
        <bgColor indexed="64"/>
      </patternFill>
    </fill>
    <fill>
      <patternFill patternType="solid">
        <fgColor rgb="FF7030A0"/>
        <bgColor indexed="64"/>
      </patternFill>
    </fill>
    <fill>
      <patternFill patternType="solid">
        <fgColor rgb="FF5E7121"/>
        <bgColor rgb="FFB1D349"/>
      </patternFill>
    </fill>
    <fill>
      <patternFill patternType="solid">
        <fgColor rgb="FF002060"/>
        <bgColor indexed="64"/>
      </patternFill>
    </fill>
    <fill>
      <patternFill patternType="solid">
        <fgColor rgb="FFDAC2EC"/>
        <bgColor indexed="64"/>
      </patternFill>
    </fill>
    <fill>
      <patternFill patternType="solid">
        <fgColor theme="0" tint="-0.499984740745262"/>
        <bgColor indexed="64"/>
      </patternFill>
    </fill>
    <fill>
      <patternFill patternType="solid">
        <fgColor rgb="FFB1D349"/>
        <bgColor rgb="FFEDFFB7"/>
      </patternFill>
    </fill>
    <fill>
      <patternFill patternType="solid">
        <fgColor rgb="FFE3EFBB"/>
        <bgColor indexed="64"/>
      </patternFill>
    </fill>
    <fill>
      <patternFill patternType="solid">
        <fgColor rgb="FFF6FBE9"/>
        <bgColor rgb="FFF6FBE9"/>
      </patternFill>
    </fill>
    <fill>
      <patternFill patternType="solid">
        <fgColor rgb="FF5E7121"/>
        <bgColor rgb="FF5E7121"/>
      </patternFill>
    </fill>
  </fills>
  <borders count="16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CCCCCC"/>
      </top>
      <bottom/>
      <diagonal/>
    </border>
    <border>
      <left style="medium">
        <color rgb="FF000000"/>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top style="medium">
        <color rgb="FFCCCCCC"/>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diagonal/>
    </border>
    <border>
      <left/>
      <right/>
      <top/>
      <bottom style="medium">
        <color rgb="FF000000"/>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rgb="FFCCCCCC"/>
      </top>
      <bottom style="medium">
        <color rgb="FF000000"/>
      </bottom>
      <diagonal/>
    </border>
    <border>
      <left style="thin">
        <color indexed="64"/>
      </left>
      <right/>
      <top/>
      <bottom style="thin">
        <color indexed="64"/>
      </bottom>
      <diagonal/>
    </border>
    <border>
      <left/>
      <right/>
      <top style="medium">
        <color indexed="64"/>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000000"/>
      </left>
      <right/>
      <top style="medium">
        <color rgb="FF000000"/>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rgb="FFCCCCCC"/>
      </top>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bottom/>
      <diagonal/>
    </border>
    <border>
      <left/>
      <right style="medium">
        <color indexed="64"/>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rgb="FF91D6E3"/>
      </left>
      <right style="medium">
        <color rgb="FF91D6E3"/>
      </right>
      <top style="medium">
        <color rgb="FF91D6E3"/>
      </top>
      <bottom style="medium">
        <color rgb="FF91D6E3"/>
      </bottom>
      <diagonal/>
    </border>
    <border>
      <left style="thick">
        <color rgb="FF91D6E3"/>
      </left>
      <right style="thick">
        <color rgb="FF91D6E3"/>
      </right>
      <top style="medium">
        <color rgb="FF91D6E3"/>
      </top>
      <bottom style="medium">
        <color rgb="FF91D6E3"/>
      </bottom>
      <diagonal/>
    </border>
    <border>
      <left style="thick">
        <color rgb="FF91D6E3"/>
      </left>
      <right style="thick">
        <color rgb="FF91D6E3"/>
      </right>
      <top/>
      <bottom style="thick">
        <color rgb="FF91D6E3"/>
      </bottom>
      <diagonal/>
    </border>
    <border>
      <left style="medium">
        <color rgb="FF91D6E3"/>
      </left>
      <right style="medium">
        <color theme="1"/>
      </right>
      <top/>
      <bottom/>
      <diagonal/>
    </border>
    <border>
      <left style="medium">
        <color theme="0"/>
      </left>
      <right style="medium">
        <color theme="0"/>
      </right>
      <top style="medium">
        <color theme="0"/>
      </top>
      <bottom style="medium">
        <color theme="0"/>
      </bottom>
      <diagonal/>
    </border>
    <border>
      <left/>
      <right style="medium">
        <color rgb="FF000000"/>
      </right>
      <top style="medium">
        <color rgb="FFCCCCCC"/>
      </top>
      <bottom/>
      <diagonal/>
    </border>
    <border>
      <left style="thick">
        <color rgb="FF91D6E3"/>
      </left>
      <right style="thick">
        <color rgb="FF91D6E3"/>
      </right>
      <top style="thick">
        <color rgb="FF91D6E3"/>
      </top>
      <bottom style="thick">
        <color rgb="FF91D6E3"/>
      </bottom>
      <diagonal/>
    </border>
    <border>
      <left style="thick">
        <color rgb="FF91D6E3"/>
      </left>
      <right style="thick">
        <color rgb="FF91D6E3"/>
      </right>
      <top style="thick">
        <color rgb="FF91D6E3"/>
      </top>
      <bottom/>
      <diagonal/>
    </border>
    <border>
      <left style="medium">
        <color theme="0"/>
      </left>
      <right style="medium">
        <color theme="0"/>
      </right>
      <top/>
      <bottom style="medium">
        <color theme="0"/>
      </bottom>
      <diagonal/>
    </border>
    <border>
      <left/>
      <right style="medium">
        <color rgb="FFFFFF00"/>
      </right>
      <top style="medium">
        <color rgb="FFFFFF00"/>
      </top>
      <bottom style="medium">
        <color rgb="FFFFFF00"/>
      </bottom>
      <diagonal/>
    </border>
    <border>
      <left/>
      <right style="thin">
        <color indexed="64"/>
      </right>
      <top/>
      <bottom style="medium">
        <color indexed="64"/>
      </bottom>
      <diagonal/>
    </border>
    <border>
      <left style="thin">
        <color rgb="FF5E7121"/>
      </left>
      <right style="thin">
        <color rgb="FF5E7121"/>
      </right>
      <top/>
      <bottom style="medium">
        <color rgb="FF5E7121"/>
      </bottom>
      <diagonal/>
    </border>
    <border>
      <left style="thin">
        <color rgb="FF5E7121"/>
      </left>
      <right style="medium">
        <color rgb="FF5E7121"/>
      </right>
      <top/>
      <bottom style="medium">
        <color rgb="FF5E7121"/>
      </bottom>
      <diagonal/>
    </border>
    <border>
      <left/>
      <right/>
      <top style="medium">
        <color rgb="FFFFFF00"/>
      </top>
      <bottom style="medium">
        <color rgb="FFFFFF00"/>
      </bottom>
      <diagonal/>
    </border>
    <border>
      <left/>
      <right/>
      <top style="medium">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rgb="FF000000"/>
      </left>
      <right/>
      <top style="medium">
        <color rgb="FF000000"/>
      </top>
      <bottom style="thin">
        <color rgb="FF000000"/>
      </bottom>
      <diagonal/>
    </border>
    <border>
      <left style="medium">
        <color indexed="64"/>
      </left>
      <right/>
      <top style="medium">
        <color indexed="64"/>
      </top>
      <bottom style="medium">
        <color rgb="FF000000"/>
      </bottom>
      <diagonal/>
    </border>
    <border>
      <left style="medium">
        <color theme="0"/>
      </left>
      <right style="medium">
        <color rgb="FF000000"/>
      </right>
      <top style="medium">
        <color rgb="FF000000"/>
      </top>
      <bottom style="medium">
        <color rgb="FF000000"/>
      </bottom>
      <diagonal/>
    </border>
    <border>
      <left style="medium">
        <color theme="0"/>
      </left>
      <right style="medium">
        <color rgb="FF000000"/>
      </right>
      <top style="medium">
        <color auto="1"/>
      </top>
      <bottom style="medium">
        <color rgb="FF000000"/>
      </bottom>
      <diagonal/>
    </border>
    <border>
      <left/>
      <right/>
      <top/>
      <bottom style="hair">
        <color indexed="64"/>
      </bottom>
      <diagonal/>
    </border>
    <border>
      <left style="thin">
        <color rgb="FF5E7121"/>
      </left>
      <right style="thin">
        <color rgb="FF5E7121"/>
      </right>
      <top style="thin">
        <color rgb="FF5E7121"/>
      </top>
      <bottom style="thin">
        <color rgb="FF5E7121"/>
      </bottom>
      <diagonal/>
    </border>
    <border>
      <left style="thin">
        <color rgb="FF5E7121"/>
      </left>
      <right style="thin">
        <color rgb="FF5E7121"/>
      </right>
      <top style="thin">
        <color rgb="FF5E7121"/>
      </top>
      <bottom/>
      <diagonal/>
    </border>
    <border>
      <left style="thin">
        <color rgb="FF5E7121"/>
      </left>
      <right style="thin">
        <color rgb="FF5E7121"/>
      </right>
      <top/>
      <bottom style="thin">
        <color rgb="FF5E7121"/>
      </bottom>
      <diagonal/>
    </border>
    <border>
      <left style="medium">
        <color theme="0"/>
      </left>
      <right style="medium">
        <color indexed="64"/>
      </right>
      <top style="medium">
        <color auto="1"/>
      </top>
      <bottom style="medium">
        <color auto="1"/>
      </bottom>
      <diagonal/>
    </border>
    <border>
      <left/>
      <right/>
      <top/>
      <bottom style="thin">
        <color rgb="FF000000"/>
      </bottom>
      <diagonal/>
    </border>
    <border>
      <left style="medium">
        <color rgb="FFFFFF00"/>
      </left>
      <right/>
      <top style="medium">
        <color rgb="FFFFFF00"/>
      </top>
      <bottom/>
      <diagonal/>
    </border>
    <border>
      <left style="medium">
        <color rgb="FFFFFF00"/>
      </left>
      <right/>
      <top/>
      <bottom style="medium">
        <color rgb="FFFFFF00"/>
      </bottom>
      <diagonal/>
    </border>
    <border>
      <left/>
      <right style="medium">
        <color rgb="FF000000"/>
      </right>
      <top style="medium">
        <color auto="1"/>
      </top>
      <bottom style="medium">
        <color rgb="FF000000"/>
      </bottom>
      <diagonal/>
    </border>
    <border>
      <left style="medium">
        <color theme="0"/>
      </left>
      <right style="medium">
        <color rgb="FFB1D349"/>
      </right>
      <top style="medium">
        <color theme="0"/>
      </top>
      <bottom style="medium">
        <color theme="0"/>
      </bottom>
      <diagonal/>
    </border>
    <border>
      <left style="medium">
        <color rgb="FFB1D349"/>
      </left>
      <right style="medium">
        <color rgb="FF000000"/>
      </right>
      <top/>
      <bottom/>
      <diagonal/>
    </border>
    <border>
      <left style="medium">
        <color theme="0"/>
      </left>
      <right style="medium">
        <color indexed="64"/>
      </right>
      <top style="medium">
        <color auto="1"/>
      </top>
      <bottom style="medium">
        <color rgb="FF000000"/>
      </bottom>
      <diagonal/>
    </border>
    <border>
      <left style="thin">
        <color indexed="64"/>
      </left>
      <right/>
      <top style="medium">
        <color rgb="FF000000"/>
      </top>
      <bottom style="medium">
        <color rgb="FF000000"/>
      </bottom>
      <diagonal/>
    </border>
    <border>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CCCCCC"/>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medium">
        <color rgb="FF000000"/>
      </right>
      <top style="medium">
        <color rgb="FF000000"/>
      </top>
      <bottom style="medium">
        <color indexed="64"/>
      </bottom>
      <diagonal/>
    </border>
    <border>
      <left style="medium">
        <color rgb="FFCCCCCC"/>
      </left>
      <right style="medium">
        <color indexed="64"/>
      </right>
      <top style="medium">
        <color rgb="FF000000"/>
      </top>
      <bottom style="medium">
        <color indexed="64"/>
      </bottom>
      <diagonal/>
    </border>
    <border>
      <left/>
      <right/>
      <top style="thin">
        <color indexed="64"/>
      </top>
      <bottom/>
      <diagonal/>
    </border>
    <border>
      <left style="medium">
        <color rgb="FFB1D349"/>
      </left>
      <right style="medium">
        <color indexed="64"/>
      </right>
      <top style="medium">
        <color auto="1"/>
      </top>
      <bottom style="medium">
        <color rgb="FF000000"/>
      </bottom>
      <diagonal/>
    </border>
    <border>
      <left style="medium">
        <color indexed="64"/>
      </left>
      <right style="medium">
        <color rgb="FFC1D72F"/>
      </right>
      <top style="medium">
        <color indexed="64"/>
      </top>
      <bottom style="medium">
        <color indexed="64"/>
      </bottom>
      <diagonal/>
    </border>
    <border>
      <left style="medium">
        <color rgb="FFC1D72F"/>
      </left>
      <right/>
      <top style="medium">
        <color indexed="64"/>
      </top>
      <bottom style="medium">
        <color indexed="64"/>
      </bottom>
      <diagonal/>
    </border>
    <border>
      <left style="medium">
        <color rgb="FFB1D349"/>
      </left>
      <right/>
      <top/>
      <bottom/>
      <diagonal/>
    </border>
    <border>
      <left style="medium">
        <color theme="0"/>
      </left>
      <right/>
      <top style="medium">
        <color rgb="FF000000"/>
      </top>
      <bottom style="medium">
        <color rgb="FF000000"/>
      </bottom>
      <diagonal/>
    </border>
    <border>
      <left style="medium">
        <color theme="0"/>
      </left>
      <right/>
      <top style="medium">
        <color auto="1"/>
      </top>
      <bottom style="medium">
        <color rgb="FF000000"/>
      </bottom>
      <diagonal/>
    </border>
    <border>
      <left style="medium">
        <color theme="0"/>
      </left>
      <right/>
      <top style="medium">
        <color auto="1"/>
      </top>
      <bottom style="medium">
        <color auto="1"/>
      </bottom>
      <diagonal/>
    </border>
    <border>
      <left style="medium">
        <color rgb="FFB1D349"/>
      </left>
      <right/>
      <top style="medium">
        <color rgb="FF000000"/>
      </top>
      <bottom style="medium">
        <color rgb="FF000000"/>
      </bottom>
      <diagonal/>
    </border>
    <border>
      <left style="dashed">
        <color auto="1"/>
      </left>
      <right style="dashed">
        <color auto="1"/>
      </right>
      <top style="dashed">
        <color auto="1"/>
      </top>
      <bottom style="dashed">
        <color auto="1"/>
      </bottom>
      <diagonal/>
    </border>
    <border>
      <left/>
      <right/>
      <top/>
      <bottom style="thick">
        <color rgb="FF002060"/>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right style="thin">
        <color indexed="9"/>
      </right>
      <top style="thin">
        <color indexed="9"/>
      </top>
      <bottom style="thin">
        <color indexed="9"/>
      </bottom>
      <diagonal/>
    </border>
    <border>
      <left/>
      <right/>
      <top style="thin">
        <color theme="0"/>
      </top>
      <bottom/>
      <diagonal/>
    </border>
    <border>
      <left/>
      <right style="thin">
        <color theme="0"/>
      </right>
      <top/>
      <bottom/>
      <diagonal/>
    </border>
    <border>
      <left/>
      <right style="thin">
        <color theme="0"/>
      </right>
      <top style="thin">
        <color theme="0"/>
      </top>
      <bottom style="thin">
        <color theme="0"/>
      </bottom>
      <diagonal/>
    </border>
    <border>
      <left/>
      <right style="thin">
        <color indexed="9"/>
      </right>
      <top/>
      <bottom/>
      <diagonal/>
    </border>
    <border>
      <left/>
      <right style="thin">
        <color rgb="FF005298"/>
      </right>
      <top style="thin">
        <color rgb="FF005298"/>
      </top>
      <bottom style="thin">
        <color rgb="FF005298"/>
      </bottom>
      <diagonal/>
    </border>
    <border>
      <left style="thin">
        <color rgb="FF005298"/>
      </left>
      <right/>
      <top style="thin">
        <color rgb="FF005298"/>
      </top>
      <bottom style="thin">
        <color rgb="FF005298"/>
      </bottom>
      <diagonal/>
    </border>
    <border>
      <left style="medium">
        <color theme="1"/>
      </left>
      <right style="medium">
        <color rgb="FF91D6E3"/>
      </right>
      <top style="medium">
        <color theme="1"/>
      </top>
      <bottom style="thin">
        <color theme="1"/>
      </bottom>
      <diagonal/>
    </border>
    <border>
      <left style="medium">
        <color theme="1"/>
      </left>
      <right style="medium">
        <color rgb="FF91D6E3"/>
      </right>
      <top style="thin">
        <color theme="1"/>
      </top>
      <bottom style="thin">
        <color theme="1"/>
      </bottom>
      <diagonal/>
    </border>
    <border>
      <left style="medium">
        <color theme="1"/>
      </left>
      <right style="medium">
        <color rgb="FF91D6E3"/>
      </right>
      <top style="thin">
        <color theme="1"/>
      </top>
      <bottom style="medium">
        <color theme="1"/>
      </bottom>
      <diagonal/>
    </border>
    <border>
      <left/>
      <right/>
      <top/>
      <bottom style="thick">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theme="0"/>
      </left>
      <right style="thin">
        <color theme="0"/>
      </right>
      <top/>
      <bottom style="thin">
        <color rgb="FF0070C0"/>
      </bottom>
      <diagonal/>
    </border>
    <border>
      <left/>
      <right style="thin">
        <color rgb="FF5E7121"/>
      </right>
      <top style="thin">
        <color rgb="FF5E7121"/>
      </top>
      <bottom style="thin">
        <color rgb="FF5E7121"/>
      </bottom>
      <diagonal/>
    </border>
    <border>
      <left style="thin">
        <color theme="0"/>
      </left>
      <right style="thin">
        <color theme="0"/>
      </right>
      <top/>
      <bottom/>
      <diagonal/>
    </border>
    <border>
      <left style="thin">
        <color indexed="64"/>
      </left>
      <right style="thin">
        <color indexed="64"/>
      </right>
      <top/>
      <bottom/>
      <diagonal/>
    </border>
    <border>
      <left style="thin">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indexed="64"/>
      </right>
      <top/>
      <bottom style="medium">
        <color indexed="64"/>
      </bottom>
      <diagonal/>
    </border>
    <border>
      <left style="thin">
        <color theme="0"/>
      </left>
      <right/>
      <top/>
      <bottom style="medium">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indexed="64"/>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diagonal/>
    </border>
    <border>
      <left style="thick">
        <color rgb="FF91D6E3"/>
      </left>
      <right style="thick">
        <color rgb="FF91D6E3"/>
      </right>
      <top style="medium">
        <color rgb="FF91D6E3"/>
      </top>
      <bottom style="thin">
        <color rgb="FF91D6E3"/>
      </bottom>
      <diagonal/>
    </border>
    <border>
      <left style="thick">
        <color rgb="FF91D6E3"/>
      </left>
      <right style="thick">
        <color rgb="FF91D6E3"/>
      </right>
      <top style="thin">
        <color rgb="FF91D6E3"/>
      </top>
      <bottom style="medium">
        <color rgb="FF91D6E3"/>
      </bottom>
      <diagonal/>
    </border>
    <border>
      <left style="medium">
        <color theme="1"/>
      </left>
      <right style="thick">
        <color rgb="FF91D6E3"/>
      </right>
      <top style="medium">
        <color theme="1"/>
      </top>
      <bottom style="thin">
        <color theme="1"/>
      </bottom>
      <diagonal/>
    </border>
    <border>
      <left style="medium">
        <color theme="1"/>
      </left>
      <right style="thick">
        <color rgb="FF91D6E3"/>
      </right>
      <top style="thin">
        <color theme="1"/>
      </top>
      <bottom style="thin">
        <color theme="1"/>
      </bottom>
      <diagonal/>
    </border>
    <border>
      <left style="medium">
        <color theme="1"/>
      </left>
      <right style="thick">
        <color rgb="FF91D6E3"/>
      </right>
      <top style="thin">
        <color theme="1"/>
      </top>
      <bottom style="medium">
        <color theme="1"/>
      </bottom>
      <diagonal/>
    </border>
    <border>
      <left/>
      <right style="medium">
        <color rgb="FF91D6E3"/>
      </right>
      <top style="medium">
        <color rgb="FF91D6E3"/>
      </top>
      <bottom/>
      <diagonal/>
    </border>
    <border>
      <left/>
      <right style="medium">
        <color rgb="FF91D6E3"/>
      </right>
      <top/>
      <bottom style="medium">
        <color rgb="FF91D6E3"/>
      </bottom>
      <diagonal/>
    </border>
    <border>
      <left style="thin">
        <color theme="1"/>
      </left>
      <right/>
      <top style="thin">
        <color theme="1"/>
      </top>
      <bottom/>
      <diagonal/>
    </border>
    <border>
      <left style="thin">
        <color theme="1"/>
      </left>
      <right/>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s>
  <cellStyleXfs count="6">
    <xf numFmtId="0" fontId="0" fillId="0" borderId="0"/>
    <xf numFmtId="0" fontId="6" fillId="0" borderId="0" applyNumberFormat="0" applyFill="0" applyBorder="0" applyAlignment="0" applyProtection="0"/>
    <xf numFmtId="9" fontId="50" fillId="0" borderId="0" applyFont="0" applyFill="0" applyBorder="0" applyAlignment="0" applyProtection="0"/>
    <xf numFmtId="0" fontId="88" fillId="0" borderId="0"/>
    <xf numFmtId="0" fontId="88" fillId="0" borderId="0" applyBorder="0"/>
    <xf numFmtId="164" fontId="50" fillId="0" borderId="0" applyFont="0" applyFill="0" applyBorder="0" applyAlignment="0" applyProtection="0"/>
  </cellStyleXfs>
  <cellXfs count="590">
    <xf numFmtId="0" fontId="0" fillId="0" borderId="0" xfId="0"/>
    <xf numFmtId="0" fontId="25" fillId="0" borderId="55" xfId="0" applyFont="1" applyBorder="1" applyAlignment="1" applyProtection="1">
      <alignment horizontal="left" vertical="center"/>
      <protection locked="0"/>
    </xf>
    <xf numFmtId="0" fontId="12" fillId="6" borderId="58" xfId="0" applyFont="1" applyFill="1" applyBorder="1" applyAlignment="1" applyProtection="1">
      <alignment horizontal="center" vertical="center" wrapText="1"/>
      <protection locked="0"/>
    </xf>
    <xf numFmtId="0" fontId="12" fillId="8" borderId="58" xfId="0" applyFont="1" applyFill="1" applyBorder="1" applyAlignment="1" applyProtection="1">
      <alignment horizontal="center" vertical="center" wrapText="1"/>
      <protection locked="0"/>
    </xf>
    <xf numFmtId="0" fontId="12" fillId="10" borderId="58" xfId="0" applyFont="1" applyFill="1" applyBorder="1" applyAlignment="1" applyProtection="1">
      <alignment horizontal="center" vertical="center" wrapText="1"/>
      <protection locked="0"/>
    </xf>
    <xf numFmtId="0" fontId="51" fillId="24" borderId="0" xfId="0" applyFont="1" applyFill="1" applyAlignment="1">
      <alignment horizontal="center" vertical="center"/>
    </xf>
    <xf numFmtId="0" fontId="0" fillId="0" borderId="0" xfId="0" applyAlignment="1">
      <alignment horizontal="center" vertical="center"/>
    </xf>
    <xf numFmtId="0" fontId="48" fillId="24" borderId="0" xfId="0" applyFont="1" applyFill="1" applyAlignment="1">
      <alignment horizontal="center" vertical="center"/>
    </xf>
    <xf numFmtId="0" fontId="48" fillId="0" borderId="0" xfId="0" applyFont="1" applyAlignment="1">
      <alignment horizontal="center" vertical="center"/>
    </xf>
    <xf numFmtId="0" fontId="0" fillId="0" borderId="0" xfId="0" applyAlignment="1">
      <alignment vertical="center"/>
    </xf>
    <xf numFmtId="0" fontId="0" fillId="0" borderId="0" xfId="0" applyAlignment="1">
      <alignment horizontal="center"/>
    </xf>
    <xf numFmtId="0" fontId="0" fillId="25" borderId="0" xfId="0" applyFill="1" applyAlignment="1">
      <alignment horizontal="center" vertical="center"/>
    </xf>
    <xf numFmtId="9" fontId="0" fillId="0" borderId="0" xfId="2" applyFont="1" applyAlignment="1" applyProtection="1">
      <alignment horizontal="center" vertical="center"/>
    </xf>
    <xf numFmtId="0" fontId="11" fillId="12" borderId="63" xfId="0" applyFont="1" applyFill="1" applyBorder="1" applyAlignment="1" applyProtection="1">
      <alignment horizontal="center" vertical="center" wrapText="1"/>
      <protection locked="0"/>
    </xf>
    <xf numFmtId="0" fontId="44" fillId="0" borderId="0" xfId="0" applyFont="1" applyAlignment="1">
      <alignment vertical="center" wrapText="1"/>
    </xf>
    <xf numFmtId="0" fontId="18" fillId="4" borderId="85" xfId="0" applyFont="1" applyFill="1" applyBorder="1" applyAlignment="1">
      <alignment horizontal="center" vertical="center" wrapText="1"/>
    </xf>
    <xf numFmtId="0" fontId="18" fillId="4" borderId="85" xfId="0" applyFont="1" applyFill="1" applyBorder="1" applyAlignment="1">
      <alignment vertical="center" wrapText="1"/>
    </xf>
    <xf numFmtId="0" fontId="63" fillId="23" borderId="0" xfId="0" applyFont="1" applyFill="1" applyAlignment="1">
      <alignment horizontal="center" vertical="center"/>
    </xf>
    <xf numFmtId="0" fontId="63" fillId="23" borderId="0" xfId="0" applyFont="1" applyFill="1" applyAlignment="1">
      <alignment horizontal="left" vertical="center"/>
    </xf>
    <xf numFmtId="0" fontId="44" fillId="0" borderId="83" xfId="0" applyFont="1" applyBorder="1" applyAlignment="1">
      <alignment horizontal="center" vertical="top"/>
    </xf>
    <xf numFmtId="14" fontId="44" fillId="0" borderId="83" xfId="0" applyNumberFormat="1" applyFont="1" applyBorder="1" applyAlignment="1">
      <alignment horizontal="center" vertical="top"/>
    </xf>
    <xf numFmtId="14" fontId="64" fillId="0" borderId="83" xfId="0" applyNumberFormat="1" applyFont="1" applyBorder="1" applyAlignment="1">
      <alignment horizontal="center" vertical="top"/>
    </xf>
    <xf numFmtId="0" fontId="64" fillId="0" borderId="83" xfId="0" applyFont="1" applyBorder="1" applyAlignment="1">
      <alignment vertical="top" wrapText="1"/>
    </xf>
    <xf numFmtId="0" fontId="44" fillId="28" borderId="83" xfId="0" applyFont="1" applyFill="1" applyBorder="1" applyAlignment="1">
      <alignment vertical="top" wrapText="1"/>
    </xf>
    <xf numFmtId="0" fontId="44" fillId="0" borderId="0" xfId="0" applyFont="1" applyAlignment="1">
      <alignment vertical="top"/>
    </xf>
    <xf numFmtId="0" fontId="65" fillId="0" borderId="83" xfId="0" quotePrefix="1" applyFont="1" applyBorder="1" applyAlignment="1">
      <alignment vertical="top" wrapText="1"/>
    </xf>
    <xf numFmtId="0" fontId="65" fillId="0" borderId="83" xfId="0" applyFont="1" applyBorder="1" applyAlignment="1">
      <alignment vertical="top" wrapText="1"/>
    </xf>
    <xf numFmtId="14" fontId="64" fillId="0" borderId="83" xfId="0" applyNumberFormat="1" applyFont="1" applyBorder="1" applyAlignment="1">
      <alignment horizontal="center" vertical="top" wrapText="1"/>
    </xf>
    <xf numFmtId="0" fontId="66" fillId="29" borderId="82" xfId="0" applyFont="1" applyFill="1" applyBorder="1" applyAlignment="1">
      <alignment horizontal="center" vertical="top"/>
    </xf>
    <xf numFmtId="0" fontId="63" fillId="23" borderId="82" xfId="0" applyFont="1" applyFill="1" applyBorder="1" applyAlignment="1">
      <alignment horizontal="center" vertical="center"/>
    </xf>
    <xf numFmtId="14" fontId="66" fillId="29" borderId="82" xfId="0" applyNumberFormat="1" applyFont="1" applyFill="1" applyBorder="1" applyAlignment="1">
      <alignment horizontal="center" vertical="top" wrapText="1"/>
    </xf>
    <xf numFmtId="0" fontId="66" fillId="29" borderId="82" xfId="0" applyFont="1" applyFill="1" applyBorder="1" applyAlignment="1">
      <alignment vertical="top" wrapText="1"/>
    </xf>
    <xf numFmtId="0" fontId="66" fillId="0" borderId="0" xfId="0" applyFont="1" applyAlignment="1">
      <alignment vertical="top"/>
    </xf>
    <xf numFmtId="0" fontId="44" fillId="0" borderId="0" xfId="0" applyFont="1" applyAlignment="1">
      <alignment horizontal="center" vertical="top"/>
    </xf>
    <xf numFmtId="0" fontId="44" fillId="0" borderId="0" xfId="0" applyFont="1" applyAlignment="1">
      <alignment vertical="top" wrapText="1"/>
    </xf>
    <xf numFmtId="0" fontId="67" fillId="0" borderId="0" xfId="0" applyFont="1" applyAlignment="1">
      <alignment horizontal="center"/>
    </xf>
    <xf numFmtId="0" fontId="31" fillId="2" borderId="15"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59"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13" fillId="9" borderId="80" xfId="0" applyFont="1" applyFill="1" applyBorder="1" applyAlignment="1">
      <alignment horizontal="center" vertical="center" wrapText="1"/>
    </xf>
    <xf numFmtId="0" fontId="55" fillId="8" borderId="0" xfId="0" applyFont="1" applyFill="1" applyAlignment="1">
      <alignment horizontal="center" vertical="center"/>
    </xf>
    <xf numFmtId="0" fontId="13" fillId="7" borderId="59"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31" fillId="2" borderId="17" xfId="0" applyFont="1" applyFill="1" applyBorder="1" applyAlignment="1">
      <alignment horizontal="center" vertical="center"/>
    </xf>
    <xf numFmtId="0" fontId="18" fillId="2" borderId="0" xfId="0" applyFont="1" applyFill="1" applyAlignment="1">
      <alignment horizontal="left"/>
    </xf>
    <xf numFmtId="0" fontId="13" fillId="9" borderId="4" xfId="0" applyFont="1" applyFill="1" applyBorder="1" applyAlignment="1">
      <alignment horizontal="center" vertical="center" wrapText="1"/>
    </xf>
    <xf numFmtId="0" fontId="18" fillId="2" borderId="16" xfId="0" applyFont="1" applyFill="1" applyBorder="1" applyAlignment="1">
      <alignment horizontal="left"/>
    </xf>
    <xf numFmtId="0" fontId="13" fillId="9" borderId="81"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6" fillId="8" borderId="52" xfId="0" applyFont="1" applyFill="1" applyBorder="1" applyAlignment="1">
      <alignment vertical="center"/>
    </xf>
    <xf numFmtId="0" fontId="59" fillId="4" borderId="74" xfId="0" applyFont="1" applyFill="1" applyBorder="1" applyAlignment="1">
      <alignment horizontal="right" vertical="center" wrapText="1"/>
    </xf>
    <xf numFmtId="0" fontId="59" fillId="4" borderId="64" xfId="0" applyFont="1" applyFill="1" applyBorder="1" applyAlignment="1">
      <alignment horizontal="left" vertical="center" wrapText="1"/>
    </xf>
    <xf numFmtId="0" fontId="59" fillId="4" borderId="70" xfId="0" applyFont="1" applyFill="1" applyBorder="1" applyAlignment="1">
      <alignment horizontal="center" vertical="center" wrapText="1"/>
    </xf>
    <xf numFmtId="0" fontId="67" fillId="0" borderId="0" xfId="0" applyFont="1"/>
    <xf numFmtId="0" fontId="31" fillId="2" borderId="1" xfId="0" applyFont="1" applyFill="1" applyBorder="1" applyAlignment="1">
      <alignment vertical="center"/>
    </xf>
    <xf numFmtId="0" fontId="31" fillId="2" borderId="9" xfId="0" applyFont="1" applyFill="1" applyBorder="1" applyAlignment="1">
      <alignment horizontal="left" vertical="center"/>
    </xf>
    <xf numFmtId="0" fontId="57" fillId="2" borderId="9" xfId="0" applyFont="1" applyFill="1" applyBorder="1" applyAlignment="1">
      <alignment horizontal="center" vertical="center"/>
    </xf>
    <xf numFmtId="0" fontId="12" fillId="6" borderId="5" xfId="0" applyFont="1" applyFill="1" applyBorder="1" applyAlignment="1">
      <alignment horizontal="center" vertical="center" wrapText="1"/>
    </xf>
    <xf numFmtId="0" fontId="11" fillId="7" borderId="8" xfId="0" applyFont="1" applyFill="1" applyBorder="1" applyAlignment="1">
      <alignment vertical="center" wrapText="1"/>
    </xf>
    <xf numFmtId="0" fontId="13" fillId="0" borderId="11" xfId="0" applyFont="1" applyBorder="1" applyAlignment="1">
      <alignment horizontal="left" vertical="center" wrapText="1"/>
    </xf>
    <xf numFmtId="0" fontId="0" fillId="27" borderId="71" xfId="0" applyFill="1" applyBorder="1" applyAlignment="1">
      <alignment horizontal="left" vertical="top"/>
    </xf>
    <xf numFmtId="0" fontId="12" fillId="8" borderId="3" xfId="0" applyFont="1" applyFill="1" applyBorder="1" applyAlignment="1">
      <alignment horizontal="center" vertical="center" wrapText="1"/>
    </xf>
    <xf numFmtId="0" fontId="11" fillId="9" borderId="1" xfId="0" applyFont="1" applyFill="1" applyBorder="1" applyAlignment="1">
      <alignment vertical="center" wrapText="1"/>
    </xf>
    <xf numFmtId="0" fontId="0" fillId="27" borderId="30" xfId="0" applyFill="1" applyBorder="1" applyAlignment="1">
      <alignment horizontal="right" vertical="top"/>
    </xf>
    <xf numFmtId="0" fontId="0" fillId="0" borderId="72" xfId="0" applyBorder="1" applyAlignment="1">
      <alignment horizontal="center" vertical="top"/>
    </xf>
    <xf numFmtId="0" fontId="12" fillId="6" borderId="3" xfId="0" applyFont="1" applyFill="1" applyBorder="1" applyAlignment="1">
      <alignment horizontal="center" vertical="center" wrapText="1"/>
    </xf>
    <xf numFmtId="0" fontId="11" fillId="7" borderId="1" xfId="0" applyFont="1" applyFill="1" applyBorder="1" applyAlignment="1">
      <alignment vertical="center" wrapText="1"/>
    </xf>
    <xf numFmtId="0" fontId="11" fillId="8" borderId="3" xfId="0" applyFont="1" applyFill="1" applyBorder="1" applyAlignment="1">
      <alignment horizontal="center" vertical="center" wrapText="1"/>
    </xf>
    <xf numFmtId="0" fontId="0" fillId="13" borderId="72" xfId="0" applyFill="1" applyBorder="1" applyAlignment="1">
      <alignment horizontal="center" vertical="top"/>
    </xf>
    <xf numFmtId="0" fontId="14" fillId="10" borderId="3" xfId="0" applyFont="1" applyFill="1" applyBorder="1" applyAlignment="1">
      <alignment horizontal="center" vertical="center" wrapText="1"/>
    </xf>
    <xf numFmtId="0" fontId="11" fillId="11" borderId="1" xfId="0" applyFont="1" applyFill="1" applyBorder="1" applyAlignment="1">
      <alignment vertical="center" wrapText="1"/>
    </xf>
    <xf numFmtId="0" fontId="11" fillId="6" borderId="7" xfId="0" applyFont="1" applyFill="1" applyBorder="1" applyAlignment="1">
      <alignment horizontal="center" vertical="center" wrapText="1"/>
    </xf>
    <xf numFmtId="0" fontId="11" fillId="7" borderId="34" xfId="0" applyFont="1" applyFill="1" applyBorder="1" applyAlignment="1">
      <alignment vertical="center" wrapText="1"/>
    </xf>
    <xf numFmtId="0" fontId="11" fillId="8" borderId="41" xfId="0" applyFont="1" applyFill="1" applyBorder="1" applyAlignment="1">
      <alignment horizontal="center" vertical="center" wrapText="1"/>
    </xf>
    <xf numFmtId="0" fontId="11" fillId="9" borderId="48" xfId="0" applyFont="1" applyFill="1" applyBorder="1" applyAlignment="1">
      <alignment vertical="center" wrapText="1"/>
    </xf>
    <xf numFmtId="0" fontId="41" fillId="0" borderId="11" xfId="1" applyFont="1" applyBorder="1" applyAlignment="1" applyProtection="1">
      <alignment horizontal="left" vertical="center" wrapText="1"/>
    </xf>
    <xf numFmtId="0" fontId="31" fillId="2" borderId="78" xfId="0" applyFont="1" applyFill="1" applyBorder="1" applyAlignment="1">
      <alignment vertical="center"/>
    </xf>
    <xf numFmtId="0" fontId="31" fillId="2" borderId="68" xfId="0" applyFont="1" applyFill="1" applyBorder="1" applyAlignment="1">
      <alignment horizontal="left" vertical="center"/>
    </xf>
    <xf numFmtId="0" fontId="13" fillId="8" borderId="10" xfId="0" applyFont="1" applyFill="1" applyBorder="1" applyAlignment="1">
      <alignment horizontal="center" vertical="center" wrapText="1"/>
    </xf>
    <xf numFmtId="0" fontId="11" fillId="9" borderId="42" xfId="0" applyFont="1" applyFill="1" applyBorder="1" applyAlignment="1">
      <alignment vertical="center" wrapText="1"/>
    </xf>
    <xf numFmtId="0" fontId="15" fillId="8" borderId="41"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0" fillId="0" borderId="0" xfId="0" applyAlignment="1">
      <alignment horizontal="left"/>
    </xf>
    <xf numFmtId="0" fontId="0" fillId="0" borderId="77" xfId="0" applyBorder="1" applyAlignment="1">
      <alignment horizontal="center" vertical="top"/>
    </xf>
    <xf numFmtId="0" fontId="55" fillId="8" borderId="13" xfId="0" applyFont="1" applyFill="1" applyBorder="1" applyAlignment="1">
      <alignment vertical="center"/>
    </xf>
    <xf numFmtId="0" fontId="55" fillId="8" borderId="17" xfId="0" applyFont="1" applyFill="1" applyBorder="1" applyAlignment="1">
      <alignment horizontal="left" vertical="center"/>
    </xf>
    <xf numFmtId="0" fontId="16" fillId="8" borderId="69" xfId="0" applyFont="1" applyFill="1" applyBorder="1" applyAlignment="1">
      <alignment horizontal="left" vertical="center"/>
    </xf>
    <xf numFmtId="0" fontId="16" fillId="8" borderId="69" xfId="0" applyFont="1" applyFill="1" applyBorder="1" applyAlignment="1">
      <alignment horizontal="center" vertical="center"/>
    </xf>
    <xf numFmtId="0" fontId="13" fillId="8" borderId="5" xfId="0" applyFont="1" applyFill="1" applyBorder="1" applyAlignment="1">
      <alignment horizontal="center" vertical="center" wrapText="1"/>
    </xf>
    <xf numFmtId="0" fontId="0" fillId="0" borderId="73" xfId="0" applyBorder="1" applyAlignment="1">
      <alignment horizontal="center" vertical="top"/>
    </xf>
    <xf numFmtId="0" fontId="13" fillId="8" borderId="7" xfId="0" applyFont="1" applyFill="1" applyBorder="1" applyAlignment="1">
      <alignment horizontal="center" vertical="center" wrapText="1"/>
    </xf>
    <xf numFmtId="0" fontId="11" fillId="9" borderId="34" xfId="0" applyFont="1" applyFill="1" applyBorder="1" applyAlignment="1">
      <alignment vertical="center" wrapText="1"/>
    </xf>
    <xf numFmtId="0" fontId="13" fillId="6" borderId="7"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1" fillId="9" borderId="79" xfId="0" applyFont="1" applyFill="1" applyBorder="1" applyAlignment="1">
      <alignment vertical="center" wrapText="1"/>
    </xf>
    <xf numFmtId="0" fontId="13" fillId="8" borderId="3" xfId="0" applyFont="1" applyFill="1" applyBorder="1" applyAlignment="1">
      <alignment horizontal="center" vertical="center" wrapText="1"/>
    </xf>
    <xf numFmtId="0" fontId="10" fillId="5" borderId="11" xfId="0" applyFont="1" applyFill="1" applyBorder="1" applyAlignment="1">
      <alignment horizontal="left" vertical="center" wrapText="1"/>
    </xf>
    <xf numFmtId="0" fontId="13" fillId="8" borderId="47"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3" fillId="5" borderId="11" xfId="0" applyFont="1" applyFill="1" applyBorder="1" applyAlignment="1">
      <alignment horizontal="left" vertical="center" wrapText="1"/>
    </xf>
    <xf numFmtId="0" fontId="13" fillId="8"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9" fillId="0" borderId="11" xfId="0" applyFont="1" applyBorder="1" applyAlignment="1">
      <alignment horizontal="left" vertical="center" wrapText="1"/>
    </xf>
    <xf numFmtId="0" fontId="13" fillId="6" borderId="5" xfId="0" applyFont="1" applyFill="1" applyBorder="1" applyAlignment="1">
      <alignment horizontal="center" vertical="center" wrapText="1"/>
    </xf>
    <xf numFmtId="0" fontId="11" fillId="7" borderId="48" xfId="0" applyFont="1" applyFill="1" applyBorder="1" applyAlignment="1">
      <alignment vertical="center" wrapText="1"/>
    </xf>
    <xf numFmtId="0" fontId="13" fillId="12" borderId="11" xfId="0" applyFont="1" applyFill="1" applyBorder="1" applyAlignment="1">
      <alignment horizontal="left" vertical="center" wrapText="1"/>
    </xf>
    <xf numFmtId="0" fontId="10" fillId="12" borderId="11" xfId="0" applyFont="1" applyFill="1" applyBorder="1" applyAlignment="1">
      <alignment horizontal="left" vertical="center" wrapText="1"/>
    </xf>
    <xf numFmtId="0" fontId="13" fillId="8" borderId="37"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8" borderId="36"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7" fillId="9" borderId="1" xfId="0" applyFont="1" applyFill="1" applyBorder="1" applyAlignment="1">
      <alignment vertical="center" wrapText="1"/>
    </xf>
    <xf numFmtId="0" fontId="67" fillId="3" borderId="0" xfId="0" applyFont="1" applyFill="1" applyAlignment="1">
      <alignment horizontal="left"/>
    </xf>
    <xf numFmtId="0" fontId="0" fillId="3" borderId="0" xfId="0" applyFill="1"/>
    <xf numFmtId="0" fontId="21" fillId="14" borderId="19" xfId="0" applyFont="1" applyFill="1" applyBorder="1" applyAlignment="1">
      <alignment vertical="center" wrapText="1"/>
    </xf>
    <xf numFmtId="0" fontId="22" fillId="15" borderId="20" xfId="0" applyFont="1" applyFill="1" applyBorder="1" applyAlignment="1">
      <alignment horizontal="center" vertical="center"/>
    </xf>
    <xf numFmtId="0" fontId="0" fillId="0" borderId="0" xfId="0" applyAlignment="1">
      <alignment horizontal="right" vertical="top"/>
    </xf>
    <xf numFmtId="0" fontId="0" fillId="0" borderId="0" xfId="0" applyAlignment="1">
      <alignment horizontal="left" vertical="top"/>
    </xf>
    <xf numFmtId="0" fontId="0" fillId="0" borderId="0" xfId="0" applyAlignment="1">
      <alignment horizontal="center" vertical="top"/>
    </xf>
    <xf numFmtId="0" fontId="21" fillId="14" borderId="21" xfId="0" applyFont="1" applyFill="1" applyBorder="1" applyAlignment="1">
      <alignment vertical="center" wrapText="1"/>
    </xf>
    <xf numFmtId="0" fontId="22" fillId="15" borderId="22" xfId="0" applyFont="1" applyFill="1" applyBorder="1" applyAlignment="1">
      <alignment horizontal="center" vertical="center"/>
    </xf>
    <xf numFmtId="0" fontId="21" fillId="19" borderId="25" xfId="0" applyFont="1" applyFill="1" applyBorder="1" applyAlignment="1">
      <alignment vertical="center" wrapText="1"/>
    </xf>
    <xf numFmtId="0" fontId="22" fillId="20" borderId="26" xfId="0" applyFont="1" applyFill="1" applyBorder="1" applyAlignment="1">
      <alignment horizontal="center" vertical="center" wrapText="1"/>
    </xf>
    <xf numFmtId="0" fontId="21" fillId="21" borderId="27" xfId="0" applyFont="1" applyFill="1" applyBorder="1" applyAlignment="1">
      <alignment vertical="center" wrapText="1"/>
    </xf>
    <xf numFmtId="0" fontId="22" fillId="22" borderId="28" xfId="0" applyFont="1" applyFill="1" applyBorder="1" applyAlignment="1">
      <alignment horizontal="center" vertical="center" wrapText="1"/>
    </xf>
    <xf numFmtId="0" fontId="58" fillId="14" borderId="23" xfId="0" applyFont="1" applyFill="1"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0" fillId="6" borderId="13" xfId="0" applyFill="1" applyBorder="1"/>
    <xf numFmtId="0" fontId="18" fillId="0" borderId="0" xfId="0" applyFont="1" applyAlignment="1">
      <alignment horizontal="left"/>
    </xf>
    <xf numFmtId="0" fontId="13" fillId="7" borderId="86" xfId="0" applyFont="1" applyFill="1" applyBorder="1" applyAlignment="1">
      <alignment horizontal="center" vertical="center" wrapText="1"/>
    </xf>
    <xf numFmtId="0" fontId="55" fillId="8" borderId="52" xfId="0" applyFont="1" applyFill="1" applyBorder="1" applyAlignment="1">
      <alignment vertical="center"/>
    </xf>
    <xf numFmtId="0" fontId="55" fillId="8" borderId="0" xfId="0" applyFont="1" applyFill="1" applyAlignment="1">
      <alignment vertical="center"/>
    </xf>
    <xf numFmtId="0" fontId="31" fillId="2" borderId="87" xfId="0" applyFont="1" applyFill="1" applyBorder="1" applyAlignment="1">
      <alignment vertical="center"/>
    </xf>
    <xf numFmtId="0" fontId="55" fillId="8" borderId="58" xfId="0" applyFont="1" applyFill="1" applyBorder="1" applyAlignment="1">
      <alignment vertical="center"/>
    </xf>
    <xf numFmtId="0" fontId="31" fillId="2" borderId="15" xfId="0" applyFont="1" applyFill="1" applyBorder="1" applyAlignment="1">
      <alignment vertical="center"/>
    </xf>
    <xf numFmtId="0" fontId="13" fillId="9" borderId="90" xfId="0" applyFont="1" applyFill="1" applyBorder="1" applyAlignment="1">
      <alignment horizontal="center" vertical="center" wrapText="1"/>
    </xf>
    <xf numFmtId="0" fontId="12" fillId="8" borderId="91" xfId="0" applyFont="1" applyFill="1" applyBorder="1" applyAlignment="1" applyProtection="1">
      <alignment horizontal="center" vertical="center" wrapText="1"/>
      <protection locked="0"/>
    </xf>
    <xf numFmtId="0" fontId="13" fillId="9" borderId="93" xfId="0" applyFont="1" applyFill="1" applyBorder="1" applyAlignment="1">
      <alignment horizontal="center" vertical="center" wrapText="1"/>
    </xf>
    <xf numFmtId="0" fontId="58" fillId="16" borderId="27" xfId="0" applyFont="1" applyFill="1" applyBorder="1" applyAlignment="1">
      <alignment vertical="center" wrapText="1"/>
    </xf>
    <xf numFmtId="0" fontId="22" fillId="17" borderId="28" xfId="0" applyFont="1" applyFill="1" applyBorder="1" applyAlignment="1">
      <alignment horizontal="center" vertical="center" wrapText="1"/>
    </xf>
    <xf numFmtId="0" fontId="45" fillId="18" borderId="17" xfId="0" applyFont="1" applyFill="1" applyBorder="1" applyAlignment="1">
      <alignment vertical="center" wrapText="1"/>
    </xf>
    <xf numFmtId="0" fontId="0" fillId="6" borderId="14" xfId="0" applyFill="1" applyBorder="1"/>
    <xf numFmtId="0" fontId="57" fillId="2" borderId="94" xfId="0" applyFont="1" applyFill="1" applyBorder="1" applyAlignment="1">
      <alignment horizontal="center" vertical="center"/>
    </xf>
    <xf numFmtId="0" fontId="16" fillId="8" borderId="18" xfId="0" applyFont="1" applyFill="1" applyBorder="1" applyAlignment="1">
      <alignment horizontal="right" vertical="center"/>
    </xf>
    <xf numFmtId="0" fontId="18" fillId="2" borderId="95" xfId="0" applyFont="1" applyFill="1" applyBorder="1" applyAlignment="1">
      <alignment horizontal="left" vertical="center"/>
    </xf>
    <xf numFmtId="0" fontId="13" fillId="0" borderId="96" xfId="0" applyFont="1" applyBorder="1" applyAlignment="1">
      <alignment horizontal="left" vertical="center" wrapText="1"/>
    </xf>
    <xf numFmtId="0" fontId="18" fillId="5" borderId="97" xfId="0" applyFont="1" applyFill="1" applyBorder="1" applyAlignment="1">
      <alignment horizontal="left" vertical="center" wrapText="1"/>
    </xf>
    <xf numFmtId="0" fontId="18" fillId="2" borderId="40" xfId="0" applyFont="1" applyFill="1" applyBorder="1" applyAlignment="1">
      <alignment horizontal="left"/>
    </xf>
    <xf numFmtId="0" fontId="69" fillId="2" borderId="40" xfId="0" applyFont="1" applyFill="1" applyBorder="1" applyAlignment="1">
      <alignment horizontal="left" vertical="center" wrapText="1"/>
    </xf>
    <xf numFmtId="0" fontId="16" fillId="8" borderId="40" xfId="0" applyFont="1" applyFill="1" applyBorder="1" applyAlignment="1">
      <alignment vertical="center"/>
    </xf>
    <xf numFmtId="0" fontId="18" fillId="2" borderId="50" xfId="0" applyFont="1" applyFill="1" applyBorder="1" applyAlignment="1">
      <alignment horizontal="left"/>
    </xf>
    <xf numFmtId="0" fontId="16" fillId="8" borderId="39" xfId="0" applyFont="1" applyFill="1" applyBorder="1" applyAlignment="1">
      <alignment vertical="center"/>
    </xf>
    <xf numFmtId="0" fontId="7" fillId="4" borderId="11" xfId="0" applyFont="1" applyFill="1" applyBorder="1" applyAlignment="1">
      <alignment horizontal="center" vertical="center" wrapText="1"/>
    </xf>
    <xf numFmtId="0" fontId="8" fillId="4" borderId="13" xfId="0" applyFont="1" applyFill="1" applyBorder="1" applyAlignment="1">
      <alignment vertical="center" wrapText="1"/>
    </xf>
    <xf numFmtId="0" fontId="9" fillId="4" borderId="101" xfId="0" applyFont="1" applyFill="1" applyBorder="1" applyAlignment="1">
      <alignment horizontal="left" vertical="center" wrapText="1"/>
    </xf>
    <xf numFmtId="0" fontId="70" fillId="2" borderId="51" xfId="0" applyFont="1" applyFill="1" applyBorder="1" applyAlignment="1">
      <alignment vertical="center"/>
    </xf>
    <xf numFmtId="0" fontId="70" fillId="2" borderId="52" xfId="0" applyFont="1" applyFill="1" applyBorder="1" applyAlignment="1">
      <alignment vertical="center"/>
    </xf>
    <xf numFmtId="0" fontId="70" fillId="2" borderId="52" xfId="0" applyFont="1" applyFill="1" applyBorder="1" applyAlignment="1">
      <alignment horizontal="center" vertical="center"/>
    </xf>
    <xf numFmtId="0" fontId="70" fillId="2" borderId="39" xfId="0"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12" fillId="6" borderId="58" xfId="0" applyFont="1" applyFill="1" applyBorder="1" applyAlignment="1">
      <alignment horizontal="center" vertical="center" wrapText="1"/>
    </xf>
    <xf numFmtId="0" fontId="12" fillId="8" borderId="58" xfId="0" applyFont="1" applyFill="1" applyBorder="1" applyAlignment="1">
      <alignment horizontal="center" vertical="center" wrapText="1"/>
    </xf>
    <xf numFmtId="0" fontId="12" fillId="8" borderId="91" xfId="0" applyFont="1" applyFill="1" applyBorder="1" applyAlignment="1">
      <alignment horizontal="center" vertical="center" wrapText="1"/>
    </xf>
    <xf numFmtId="0" fontId="12" fillId="10" borderId="58" xfId="0" applyFont="1" applyFill="1" applyBorder="1" applyAlignment="1">
      <alignment horizontal="center" vertical="center" wrapText="1"/>
    </xf>
    <xf numFmtId="0" fontId="11" fillId="12" borderId="89" xfId="0" applyFont="1" applyFill="1" applyBorder="1" applyAlignment="1">
      <alignment horizontal="center" vertical="center" wrapText="1"/>
    </xf>
    <xf numFmtId="0" fontId="11" fillId="12" borderId="63" xfId="0" applyFont="1" applyFill="1" applyBorder="1" applyAlignment="1">
      <alignment horizontal="center" vertical="center" wrapText="1"/>
    </xf>
    <xf numFmtId="0" fontId="11" fillId="0" borderId="88" xfId="0" applyFont="1" applyBorder="1" applyAlignment="1">
      <alignment horizontal="center" vertical="center" wrapText="1"/>
    </xf>
    <xf numFmtId="0" fontId="8" fillId="4" borderId="58" xfId="0" applyFont="1" applyFill="1" applyBorder="1" applyAlignment="1">
      <alignment horizontal="center" vertical="center" wrapText="1"/>
    </xf>
    <xf numFmtId="0" fontId="8" fillId="4" borderId="100" xfId="0" applyFont="1" applyFill="1" applyBorder="1" applyAlignment="1">
      <alignment horizontal="center" vertical="center" textRotation="180" wrapText="1"/>
    </xf>
    <xf numFmtId="0" fontId="67" fillId="3" borderId="0" xfId="0" applyFont="1" applyFill="1" applyAlignment="1">
      <alignment horizontal="center" vertical="center"/>
    </xf>
    <xf numFmtId="0" fontId="67" fillId="3" borderId="0" xfId="0" applyFont="1" applyFill="1" applyAlignment="1">
      <alignment vertical="center"/>
    </xf>
    <xf numFmtId="0" fontId="67" fillId="0" borderId="0" xfId="0" applyFont="1" applyAlignment="1">
      <alignment horizontal="center" vertical="center"/>
    </xf>
    <xf numFmtId="0" fontId="67" fillId="0" borderId="0" xfId="0" applyFont="1" applyAlignment="1">
      <alignment vertical="center"/>
    </xf>
    <xf numFmtId="0" fontId="74" fillId="4" borderId="75" xfId="0" applyFont="1" applyFill="1" applyBorder="1" applyAlignment="1">
      <alignment horizontal="left" vertical="center"/>
    </xf>
    <xf numFmtId="0" fontId="74" fillId="4" borderId="102" xfId="0" applyFont="1" applyFill="1" applyBorder="1" applyAlignment="1">
      <alignment horizontal="left" vertical="center"/>
    </xf>
    <xf numFmtId="0" fontId="74" fillId="4" borderId="76" xfId="0" applyFont="1" applyFill="1" applyBorder="1" applyAlignment="1">
      <alignment horizontal="center" vertical="center"/>
    </xf>
    <xf numFmtId="0" fontId="74" fillId="4" borderId="102" xfId="0" applyFont="1" applyFill="1" applyBorder="1" applyAlignment="1">
      <alignment horizontal="center" vertical="center"/>
    </xf>
    <xf numFmtId="0" fontId="74" fillId="4" borderId="77" xfId="0" applyFont="1" applyFill="1" applyBorder="1" applyAlignment="1">
      <alignment vertical="center" wrapText="1"/>
    </xf>
    <xf numFmtId="0" fontId="0" fillId="0" borderId="73" xfId="0" applyBorder="1" applyAlignment="1">
      <alignment vertical="top" wrapText="1"/>
    </xf>
    <xf numFmtId="0" fontId="0" fillId="0" borderId="72" xfId="0" applyBorder="1" applyAlignment="1">
      <alignment vertical="top" wrapText="1"/>
    </xf>
    <xf numFmtId="0" fontId="0" fillId="26" borderId="72" xfId="0" applyFill="1" applyBorder="1" applyAlignment="1">
      <alignment vertical="top" wrapText="1"/>
    </xf>
    <xf numFmtId="0" fontId="0" fillId="0" borderId="77" xfId="0" applyBorder="1" applyAlignment="1">
      <alignment vertical="top" wrapText="1"/>
    </xf>
    <xf numFmtId="0" fontId="0" fillId="0" borderId="0" xfId="0" applyAlignment="1">
      <alignment vertical="top" wrapText="1"/>
    </xf>
    <xf numFmtId="0" fontId="76" fillId="8" borderId="103" xfId="0" applyFont="1" applyFill="1" applyBorder="1" applyAlignment="1">
      <alignment horizontal="center" vertical="center" wrapText="1"/>
    </xf>
    <xf numFmtId="0" fontId="59" fillId="4" borderId="70" xfId="0" applyFont="1" applyFill="1" applyBorder="1" applyAlignment="1">
      <alignment vertical="top" wrapText="1"/>
    </xf>
    <xf numFmtId="0" fontId="67" fillId="0" borderId="0" xfId="0" applyFont="1" applyAlignment="1">
      <alignment vertical="top" wrapText="1"/>
    </xf>
    <xf numFmtId="0" fontId="57" fillId="2" borderId="9" xfId="0" applyFont="1" applyFill="1" applyBorder="1" applyAlignment="1">
      <alignment vertical="top" wrapText="1"/>
    </xf>
    <xf numFmtId="0" fontId="16" fillId="8" borderId="69" xfId="0" applyFont="1" applyFill="1" applyBorder="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55" fillId="0" borderId="0" xfId="0" applyFont="1" applyAlignment="1">
      <alignment horizontal="left" vertical="center"/>
    </xf>
    <xf numFmtId="0" fontId="17" fillId="0" borderId="0" xfId="0" applyFont="1" applyAlignment="1">
      <alignment vertical="center" wrapText="1"/>
    </xf>
    <xf numFmtId="0" fontId="8" fillId="4" borderId="105" xfId="0" applyFont="1" applyFill="1" applyBorder="1" applyAlignment="1">
      <alignment vertical="center" wrapText="1"/>
    </xf>
    <xf numFmtId="0" fontId="31" fillId="0" borderId="0" xfId="0" applyFont="1" applyAlignment="1">
      <alignment horizontal="left" vertical="center"/>
    </xf>
    <xf numFmtId="0" fontId="77" fillId="4" borderId="104" xfId="0" applyFont="1" applyFill="1" applyBorder="1" applyAlignment="1">
      <alignment horizontal="center" vertical="center" wrapText="1"/>
    </xf>
    <xf numFmtId="0" fontId="31" fillId="2" borderId="87" xfId="0" applyFont="1" applyFill="1" applyBorder="1" applyAlignment="1">
      <alignment horizontal="center" vertical="center"/>
    </xf>
    <xf numFmtId="0" fontId="55" fillId="8" borderId="52" xfId="0" applyFont="1" applyFill="1" applyBorder="1" applyAlignment="1">
      <alignment horizontal="center" vertical="center"/>
    </xf>
    <xf numFmtId="0" fontId="55" fillId="8" borderId="58" xfId="0" applyFont="1" applyFill="1" applyBorder="1" applyAlignment="1">
      <alignment horizontal="center" vertical="center"/>
    </xf>
    <xf numFmtId="0" fontId="8" fillId="0" borderId="53" xfId="0" applyFont="1" applyBorder="1" applyAlignment="1">
      <alignment vertical="center" wrapText="1"/>
    </xf>
    <xf numFmtId="0" fontId="67" fillId="0" borderId="0" xfId="0" applyFont="1" applyAlignment="1">
      <alignment horizontal="left"/>
    </xf>
    <xf numFmtId="0" fontId="21" fillId="0" borderId="0" xfId="0" applyFont="1" applyAlignment="1">
      <alignment vertical="center" wrapText="1"/>
    </xf>
    <xf numFmtId="0" fontId="20" fillId="0" borderId="0" xfId="0" applyFont="1" applyAlignment="1">
      <alignment horizontal="left"/>
    </xf>
    <xf numFmtId="0" fontId="58" fillId="0" borderId="0" xfId="0" applyFont="1" applyAlignment="1">
      <alignment vertical="center" wrapText="1"/>
    </xf>
    <xf numFmtId="0" fontId="13" fillId="11" borderId="2" xfId="0" applyFont="1" applyFill="1" applyBorder="1" applyAlignment="1">
      <alignment horizontal="center" vertical="center" wrapText="1"/>
    </xf>
    <xf numFmtId="0" fontId="0" fillId="0" borderId="73" xfId="0" applyBorder="1" applyAlignment="1">
      <alignment horizontal="center" vertical="center"/>
    </xf>
    <xf numFmtId="0" fontId="0" fillId="27" borderId="30" xfId="0" applyFill="1" applyBorder="1" applyAlignment="1">
      <alignment horizontal="right" vertical="center"/>
    </xf>
    <xf numFmtId="0" fontId="0" fillId="27" borderId="71" xfId="0" applyFill="1" applyBorder="1" applyAlignment="1">
      <alignment horizontal="left" vertical="center"/>
    </xf>
    <xf numFmtId="0" fontId="0" fillId="0" borderId="73" xfId="0" applyBorder="1" applyAlignment="1">
      <alignment vertical="center" wrapText="1"/>
    </xf>
    <xf numFmtId="0" fontId="0" fillId="0" borderId="72" xfId="0" applyBorder="1" applyAlignment="1">
      <alignment horizontal="center" vertical="center"/>
    </xf>
    <xf numFmtId="0" fontId="0" fillId="13" borderId="72" xfId="0" applyFill="1" applyBorder="1" applyAlignment="1">
      <alignment horizontal="center" vertical="center"/>
    </xf>
    <xf numFmtId="0" fontId="0" fillId="0" borderId="72" xfId="0" applyBorder="1" applyAlignment="1">
      <alignment vertical="center" wrapText="1"/>
    </xf>
    <xf numFmtId="0" fontId="0" fillId="0" borderId="77" xfId="0" applyBorder="1" applyAlignment="1">
      <alignment horizontal="center" vertical="center"/>
    </xf>
    <xf numFmtId="0" fontId="13" fillId="9" borderId="9" xfId="0" applyFont="1" applyFill="1" applyBorder="1" applyAlignment="1">
      <alignment horizontal="center" vertical="center" wrapText="1"/>
    </xf>
    <xf numFmtId="0" fontId="68" fillId="8" borderId="110" xfId="0" applyFont="1" applyFill="1" applyBorder="1" applyAlignment="1">
      <alignment horizontal="center" vertical="center" wrapText="1"/>
    </xf>
    <xf numFmtId="0" fontId="20" fillId="0" borderId="0" xfId="0" applyFont="1"/>
    <xf numFmtId="0" fontId="53" fillId="0" borderId="0" xfId="0" applyFont="1"/>
    <xf numFmtId="9" fontId="44" fillId="0" borderId="83" xfId="0" applyNumberFormat="1" applyFont="1" applyBorder="1" applyAlignment="1">
      <alignment horizontal="left" vertical="top" wrapText="1"/>
    </xf>
    <xf numFmtId="0" fontId="0" fillId="3" borderId="0" xfId="0" applyFill="1" applyAlignment="1">
      <alignment vertical="top" wrapText="1"/>
    </xf>
    <xf numFmtId="0" fontId="20" fillId="0" borderId="0" xfId="0" applyFont="1" applyAlignment="1">
      <alignment horizontal="center"/>
    </xf>
    <xf numFmtId="0" fontId="90" fillId="2" borderId="17" xfId="0" applyFont="1" applyFill="1" applyBorder="1" applyAlignment="1">
      <alignment vertical="center"/>
    </xf>
    <xf numFmtId="0" fontId="44" fillId="0" borderId="0" xfId="4" applyFont="1"/>
    <xf numFmtId="0" fontId="44" fillId="0" borderId="0" xfId="4" applyFont="1" applyBorder="1"/>
    <xf numFmtId="0" fontId="44" fillId="2" borderId="112" xfId="4" applyFont="1" applyFill="1" applyBorder="1"/>
    <xf numFmtId="0" fontId="57" fillId="0" borderId="0" xfId="4" applyFont="1" applyBorder="1" applyAlignment="1">
      <alignment horizontal="right"/>
    </xf>
    <xf numFmtId="0" fontId="44" fillId="0" borderId="0" xfId="4" applyFont="1" applyBorder="1" applyAlignment="1">
      <alignment horizontal="right"/>
    </xf>
    <xf numFmtId="0" fontId="93" fillId="0" borderId="0" xfId="4" applyFont="1"/>
    <xf numFmtId="0" fontId="94" fillId="0" borderId="114" xfId="3" applyFont="1" applyBorder="1" applyAlignment="1">
      <alignment horizontal="left" vertical="center" wrapText="1"/>
    </xf>
    <xf numFmtId="0" fontId="95" fillId="0" borderId="115" xfId="3" applyFont="1" applyBorder="1" applyAlignment="1">
      <alignment vertical="center"/>
    </xf>
    <xf numFmtId="0" fontId="44" fillId="0" borderId="0" xfId="4" applyFont="1" applyAlignment="1">
      <alignment horizontal="left"/>
    </xf>
    <xf numFmtId="0" fontId="96" fillId="0" borderId="0" xfId="4" applyFont="1"/>
    <xf numFmtId="0" fontId="97" fillId="0" borderId="114" xfId="3" applyFont="1" applyBorder="1" applyAlignment="1">
      <alignment horizontal="left" wrapText="1"/>
    </xf>
    <xf numFmtId="0" fontId="44" fillId="30" borderId="0" xfId="4" applyFont="1" applyFill="1"/>
    <xf numFmtId="0" fontId="98" fillId="0" borderId="115" xfId="3" applyFont="1" applyBorder="1" applyAlignment="1">
      <alignment vertical="center"/>
    </xf>
    <xf numFmtId="0" fontId="99" fillId="0" borderId="0" xfId="4" applyFont="1" applyAlignment="1">
      <alignment vertical="top"/>
    </xf>
    <xf numFmtId="9" fontId="44" fillId="30" borderId="0" xfId="2" applyFont="1" applyFill="1" applyProtection="1"/>
    <xf numFmtId="9" fontId="44" fillId="30" borderId="116" xfId="2" applyFont="1" applyFill="1" applyBorder="1" applyAlignment="1" applyProtection="1">
      <alignment horizontal="left"/>
    </xf>
    <xf numFmtId="9" fontId="44" fillId="0" borderId="0" xfId="2" applyFont="1" applyProtection="1"/>
    <xf numFmtId="0" fontId="73" fillId="0" borderId="113" xfId="3" applyFont="1" applyBorder="1" applyAlignment="1">
      <alignment horizontal="right" vertical="center" wrapText="1"/>
    </xf>
    <xf numFmtId="0" fontId="0" fillId="0" borderId="0" xfId="3" applyFont="1" applyAlignment="1">
      <alignment horizontal="justify" vertical="center"/>
    </xf>
    <xf numFmtId="0" fontId="101" fillId="0" borderId="0" xfId="4" applyFont="1"/>
    <xf numFmtId="0" fontId="102" fillId="0" borderId="0" xfId="3" applyFont="1" applyAlignment="1">
      <alignment horizontal="center" vertical="center"/>
    </xf>
    <xf numFmtId="0" fontId="109" fillId="31" borderId="121" xfId="0" applyFont="1" applyFill="1" applyBorder="1" applyAlignment="1">
      <alignment horizontal="left" vertical="center" wrapText="1" readingOrder="1"/>
    </xf>
    <xf numFmtId="0" fontId="109" fillId="0" borderId="120" xfId="0" applyFont="1" applyBorder="1" applyAlignment="1">
      <alignment horizontal="right" vertical="center"/>
    </xf>
    <xf numFmtId="0" fontId="109" fillId="0" borderId="121" xfId="0" applyFont="1" applyBorder="1" applyAlignment="1" applyProtection="1">
      <alignment horizontal="left" vertical="center" wrapText="1" readingOrder="1"/>
      <protection locked="0"/>
    </xf>
    <xf numFmtId="0" fontId="109" fillId="0" borderId="120" xfId="0" applyFont="1" applyBorder="1" applyAlignment="1">
      <alignment horizontal="right" vertical="center" wrapText="1"/>
    </xf>
    <xf numFmtId="0" fontId="109" fillId="0" borderId="121" xfId="0" applyFont="1" applyBorder="1" applyAlignment="1">
      <alignment horizontal="left" vertical="center" readingOrder="1"/>
    </xf>
    <xf numFmtId="0" fontId="110" fillId="0" borderId="120" xfId="0" applyFont="1" applyBorder="1" applyAlignment="1">
      <alignment horizontal="left" vertical="center" wrapText="1" readingOrder="1"/>
    </xf>
    <xf numFmtId="14" fontId="109" fillId="0" borderId="121" xfId="0" applyNumberFormat="1" applyFont="1" applyBorder="1" applyAlignment="1" applyProtection="1">
      <alignment horizontal="left" vertical="center" readingOrder="1"/>
      <protection locked="0"/>
    </xf>
    <xf numFmtId="0" fontId="108" fillId="31" borderId="120" xfId="0" applyFont="1" applyFill="1" applyBorder="1" applyAlignment="1">
      <alignment vertical="center"/>
    </xf>
    <xf numFmtId="0" fontId="109" fillId="0" borderId="121" xfId="0" applyFont="1" applyBorder="1" applyAlignment="1" applyProtection="1">
      <alignment horizontal="left" vertical="center" readingOrder="1"/>
      <protection locked="0"/>
    </xf>
    <xf numFmtId="49" fontId="109" fillId="0" borderId="121" xfId="0" quotePrefix="1" applyNumberFormat="1" applyFont="1" applyBorder="1" applyAlignment="1" applyProtection="1">
      <alignment horizontal="left" vertical="center" readingOrder="1"/>
      <protection locked="0"/>
    </xf>
    <xf numFmtId="0" fontId="0" fillId="12" borderId="54" xfId="0" applyFill="1"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12" borderId="54" xfId="0"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0" fillId="25" borderId="0" xfId="0" applyFill="1" applyAlignment="1">
      <alignment horizontal="left" vertical="center"/>
    </xf>
    <xf numFmtId="0" fontId="111" fillId="32" borderId="120" xfId="0" applyFont="1" applyFill="1" applyBorder="1" applyAlignment="1">
      <alignment vertical="center"/>
    </xf>
    <xf numFmtId="0" fontId="111" fillId="32" borderId="120" xfId="0" applyFont="1" applyFill="1" applyBorder="1" applyAlignment="1">
      <alignment horizontal="left" vertical="center" wrapText="1"/>
    </xf>
    <xf numFmtId="0" fontId="111" fillId="32" borderId="120" xfId="0" applyFont="1" applyFill="1" applyBorder="1" applyAlignment="1">
      <alignment horizontal="left" vertical="center" wrapText="1" readingOrder="1"/>
    </xf>
    <xf numFmtId="0" fontId="109" fillId="32" borderId="121" xfId="0" applyFont="1" applyFill="1" applyBorder="1" applyAlignment="1">
      <alignment horizontal="left" vertical="center" wrapText="1" readingOrder="1"/>
    </xf>
    <xf numFmtId="0" fontId="112" fillId="32" borderId="121" xfId="0" applyFont="1" applyFill="1" applyBorder="1" applyAlignment="1">
      <alignment horizontal="left" vertical="center" wrapText="1" readingOrder="1"/>
    </xf>
    <xf numFmtId="0" fontId="28" fillId="4" borderId="122" xfId="0" applyFont="1" applyFill="1" applyBorder="1" applyAlignment="1">
      <alignment vertical="center"/>
    </xf>
    <xf numFmtId="0" fontId="28" fillId="4" borderId="123" xfId="0" applyFont="1" applyFill="1" applyBorder="1" applyAlignment="1">
      <alignment vertical="center"/>
    </xf>
    <xf numFmtId="0" fontId="28" fillId="4" borderId="124" xfId="0" applyFont="1" applyFill="1" applyBorder="1" applyAlignment="1">
      <alignment vertical="center"/>
    </xf>
    <xf numFmtId="0" fontId="102" fillId="0" borderId="0" xfId="0" applyFont="1"/>
    <xf numFmtId="0" fontId="95" fillId="0" borderId="0" xfId="3" applyFont="1" applyAlignment="1">
      <alignment vertical="center"/>
    </xf>
    <xf numFmtId="0" fontId="103" fillId="0" borderId="113" xfId="3" applyFont="1" applyBorder="1" applyAlignment="1">
      <alignment horizontal="right" vertical="top"/>
    </xf>
    <xf numFmtId="0" fontId="83" fillId="0" borderId="113" xfId="3" applyFont="1" applyBorder="1" applyAlignment="1">
      <alignment horizontal="right" vertical="center"/>
    </xf>
    <xf numFmtId="0" fontId="83" fillId="0" borderId="0" xfId="3" applyFont="1" applyAlignment="1">
      <alignment horizontal="right" vertical="center"/>
    </xf>
    <xf numFmtId="0" fontId="114" fillId="0" borderId="0" xfId="4" applyFont="1"/>
    <xf numFmtId="0" fontId="115" fillId="30" borderId="0" xfId="4" applyFont="1" applyFill="1" applyAlignment="1">
      <alignment horizontal="right"/>
    </xf>
    <xf numFmtId="0" fontId="116" fillId="0" borderId="113" xfId="3" applyFont="1" applyBorder="1" applyAlignment="1">
      <alignment horizontal="right" vertical="center"/>
    </xf>
    <xf numFmtId="0" fontId="116" fillId="30" borderId="0" xfId="4" applyFont="1" applyFill="1" applyAlignment="1">
      <alignment horizontal="right" vertical="top"/>
    </xf>
    <xf numFmtId="9" fontId="114" fillId="30" borderId="116" xfId="2" applyFont="1" applyFill="1" applyBorder="1" applyAlignment="1" applyProtection="1">
      <alignment horizontal="left"/>
    </xf>
    <xf numFmtId="9" fontId="117" fillId="0" borderId="117" xfId="2" applyFont="1" applyBorder="1" applyAlignment="1" applyProtection="1">
      <alignment horizontal="right" vertical="center" wrapText="1"/>
    </xf>
    <xf numFmtId="9" fontId="117" fillId="0" borderId="119" xfId="2" applyFont="1" applyBorder="1" applyAlignment="1" applyProtection="1">
      <alignment horizontal="right" vertical="center" wrapText="1"/>
    </xf>
    <xf numFmtId="0" fontId="117" fillId="0" borderId="119" xfId="3" applyFont="1" applyBorder="1" applyAlignment="1">
      <alignment horizontal="right" vertical="center" wrapText="1"/>
    </xf>
    <xf numFmtId="9" fontId="73" fillId="30" borderId="0" xfId="2" applyFont="1" applyFill="1" applyProtection="1"/>
    <xf numFmtId="9" fontId="73" fillId="30" borderId="0" xfId="2" applyFont="1" applyFill="1" applyAlignment="1" applyProtection="1">
      <alignment horizontal="right"/>
    </xf>
    <xf numFmtId="0" fontId="86" fillId="0" borderId="114" xfId="3" applyFont="1" applyBorder="1" applyAlignment="1">
      <alignment horizontal="left" vertical="center" wrapText="1"/>
    </xf>
    <xf numFmtId="9" fontId="73" fillId="0" borderId="0" xfId="2" applyFont="1" applyProtection="1"/>
    <xf numFmtId="0" fontId="73" fillId="30" borderId="0" xfId="4" applyFont="1" applyFill="1"/>
    <xf numFmtId="0" fontId="73" fillId="30" borderId="0" xfId="4" applyFont="1" applyFill="1" applyAlignment="1">
      <alignment horizontal="right"/>
    </xf>
    <xf numFmtId="0" fontId="73" fillId="0" borderId="0" xfId="4" applyFont="1"/>
    <xf numFmtId="0" fontId="91" fillId="30" borderId="0" xfId="4" applyFont="1" applyFill="1" applyBorder="1" applyAlignment="1">
      <alignment horizontal="left"/>
    </xf>
    <xf numFmtId="0" fontId="73" fillId="30" borderId="0" xfId="4" applyFont="1" applyFill="1" applyBorder="1" applyAlignment="1">
      <alignment horizontal="left"/>
    </xf>
    <xf numFmtId="0" fontId="118" fillId="0" borderId="113" xfId="1" applyFont="1" applyBorder="1" applyAlignment="1" applyProtection="1">
      <alignment horizontal="right" vertical="center" wrapText="1"/>
    </xf>
    <xf numFmtId="0" fontId="117" fillId="30" borderId="0" xfId="4" applyFont="1" applyFill="1"/>
    <xf numFmtId="0" fontId="73" fillId="30" borderId="0" xfId="4" applyFont="1" applyFill="1" applyAlignment="1">
      <alignment horizontal="left"/>
    </xf>
    <xf numFmtId="9" fontId="117" fillId="0" borderId="0" xfId="2" applyFont="1" applyBorder="1" applyAlignment="1" applyProtection="1">
      <alignment horizontal="right" vertical="center" wrapText="1"/>
    </xf>
    <xf numFmtId="0" fontId="102" fillId="0" borderId="0" xfId="0" applyFont="1" applyAlignment="1">
      <alignment vertical="center"/>
    </xf>
    <xf numFmtId="49" fontId="0" fillId="12" borderId="54" xfId="0" applyNumberFormat="1" applyFill="1" applyBorder="1" applyAlignment="1" applyProtection="1">
      <alignment horizontal="left" vertical="center"/>
      <protection locked="0"/>
    </xf>
    <xf numFmtId="0" fontId="6" fillId="12" borderId="54" xfId="1" applyFill="1" applyBorder="1" applyAlignment="1" applyProtection="1">
      <alignment horizontal="left" vertical="center"/>
      <protection locked="0"/>
    </xf>
    <xf numFmtId="0" fontId="119" fillId="0" borderId="0" xfId="4" applyFont="1"/>
    <xf numFmtId="0" fontId="99" fillId="0" borderId="114" xfId="3" applyFont="1" applyBorder="1" applyAlignment="1">
      <alignment horizontal="left" vertical="center" wrapText="1"/>
    </xf>
    <xf numFmtId="0" fontId="96" fillId="30" borderId="0" xfId="4" applyFont="1" applyFill="1"/>
    <xf numFmtId="0" fontId="119" fillId="30" borderId="0" xfId="4" applyFont="1" applyFill="1"/>
    <xf numFmtId="9" fontId="73" fillId="30" borderId="118" xfId="2" applyFont="1" applyFill="1" applyBorder="1" applyAlignment="1" applyProtection="1">
      <alignment horizontal="right"/>
    </xf>
    <xf numFmtId="9" fontId="73" fillId="30" borderId="0" xfId="2" applyFont="1" applyFill="1" applyBorder="1" applyAlignment="1" applyProtection="1">
      <alignment horizontal="right"/>
    </xf>
    <xf numFmtId="0" fontId="100" fillId="30" borderId="0" xfId="4" applyFont="1" applyFill="1" applyAlignment="1">
      <alignment horizontal="left" wrapText="1"/>
    </xf>
    <xf numFmtId="0" fontId="73" fillId="0" borderId="0" xfId="0" applyFont="1" applyAlignment="1">
      <alignment vertical="center" readingOrder="1"/>
    </xf>
    <xf numFmtId="0" fontId="27" fillId="0" borderId="0" xfId="0" applyFont="1"/>
    <xf numFmtId="0" fontId="27" fillId="0" borderId="57" xfId="0" applyFont="1" applyBorder="1"/>
    <xf numFmtId="0" fontId="108" fillId="0" borderId="120" xfId="0" applyFont="1" applyBorder="1" applyAlignment="1">
      <alignment horizontal="right" vertical="center"/>
    </xf>
    <xf numFmtId="0" fontId="110" fillId="0" borderId="120" xfId="0" applyFont="1" applyBorder="1" applyAlignment="1">
      <alignment horizontal="right" vertical="center" wrapText="1" readingOrder="1"/>
    </xf>
    <xf numFmtId="0" fontId="108" fillId="0" borderId="120" xfId="0" applyFont="1" applyBorder="1" applyAlignment="1">
      <alignment horizontal="right" vertical="center" wrapText="1"/>
    </xf>
    <xf numFmtId="0" fontId="109" fillId="0" borderId="120" xfId="0" applyFont="1" applyBorder="1" applyAlignment="1">
      <alignment vertical="center"/>
    </xf>
    <xf numFmtId="0" fontId="126" fillId="34" borderId="0" xfId="0" applyFont="1" applyFill="1" applyAlignment="1">
      <alignment horizontal="center" vertical="center"/>
    </xf>
    <xf numFmtId="0" fontId="111" fillId="32" borderId="120" xfId="0" applyFont="1" applyFill="1" applyBorder="1" applyAlignment="1">
      <alignment horizontal="left" vertical="center"/>
    </xf>
    <xf numFmtId="0" fontId="109" fillId="35" borderId="120" xfId="0" applyFont="1" applyFill="1" applyBorder="1" applyAlignment="1">
      <alignment horizontal="left" vertical="center"/>
    </xf>
    <xf numFmtId="0" fontId="109" fillId="35" borderId="120" xfId="0" applyFont="1" applyFill="1" applyBorder="1" applyAlignment="1">
      <alignment horizontal="left" vertical="center" wrapText="1"/>
    </xf>
    <xf numFmtId="0" fontId="108" fillId="31" borderId="120" xfId="0" applyFont="1" applyFill="1" applyBorder="1" applyAlignment="1">
      <alignment horizontal="left" vertical="center"/>
    </xf>
    <xf numFmtId="0" fontId="107" fillId="0" borderId="121" xfId="1" applyFont="1" applyFill="1" applyBorder="1" applyAlignment="1" applyProtection="1">
      <alignment horizontal="left" vertical="center" wrapText="1" readingOrder="1"/>
      <protection locked="0"/>
    </xf>
    <xf numFmtId="0" fontId="6" fillId="0" borderId="121" xfId="1" applyFill="1" applyBorder="1" applyAlignment="1" applyProtection="1">
      <alignment horizontal="left" vertical="center" readingOrder="1"/>
      <protection locked="0"/>
    </xf>
    <xf numFmtId="0" fontId="83" fillId="30" borderId="0" xfId="4" applyFont="1" applyFill="1" applyAlignment="1">
      <alignment horizontal="right"/>
    </xf>
    <xf numFmtId="0" fontId="119" fillId="0" borderId="114" xfId="3" applyFont="1" applyBorder="1" applyAlignment="1">
      <alignment horizontal="left" wrapText="1"/>
    </xf>
    <xf numFmtId="0" fontId="0" fillId="0" borderId="0" xfId="0" applyAlignment="1">
      <alignment wrapText="1"/>
    </xf>
    <xf numFmtId="0" fontId="70" fillId="0" borderId="0" xfId="0" applyFont="1" applyAlignment="1">
      <alignment horizontal="right" vertical="center"/>
    </xf>
    <xf numFmtId="0" fontId="8" fillId="0" borderId="53" xfId="0" applyFont="1" applyBorder="1" applyAlignment="1">
      <alignment horizontal="right" vertical="center" wrapText="1"/>
    </xf>
    <xf numFmtId="0" fontId="67" fillId="0" borderId="0" xfId="0" applyFont="1" applyAlignment="1">
      <alignment horizontal="right" vertical="center"/>
    </xf>
    <xf numFmtId="0" fontId="11" fillId="0" borderId="0" xfId="0" applyFont="1" applyAlignment="1">
      <alignment horizontal="right" vertical="center" wrapText="1"/>
    </xf>
    <xf numFmtId="0" fontId="67" fillId="0" borderId="0" xfId="0" applyFont="1" applyAlignment="1">
      <alignment horizontal="right"/>
    </xf>
    <xf numFmtId="0" fontId="0" fillId="0" borderId="0" xfId="0" applyAlignment="1">
      <alignment horizontal="right"/>
    </xf>
    <xf numFmtId="0" fontId="21" fillId="0" borderId="0" xfId="0" applyFont="1" applyAlignment="1">
      <alignment horizontal="right" vertical="center" wrapText="1"/>
    </xf>
    <xf numFmtId="0" fontId="20" fillId="0" borderId="0" xfId="0" applyFont="1" applyAlignment="1">
      <alignment horizontal="right"/>
    </xf>
    <xf numFmtId="0" fontId="58" fillId="0" borderId="0" xfId="0" applyFont="1" applyAlignment="1">
      <alignment horizontal="right" vertical="center" wrapText="1"/>
    </xf>
    <xf numFmtId="0" fontId="54" fillId="6" borderId="18" xfId="0" applyFont="1" applyFill="1" applyBorder="1" applyAlignment="1">
      <alignment horizontal="left" vertical="center"/>
    </xf>
    <xf numFmtId="0" fontId="54" fillId="6" borderId="69" xfId="0" applyFont="1" applyFill="1" applyBorder="1" applyAlignment="1">
      <alignment horizontal="left" vertical="center"/>
    </xf>
    <xf numFmtId="0" fontId="54" fillId="6" borderId="69" xfId="0" applyFont="1" applyFill="1" applyBorder="1" applyAlignment="1">
      <alignment horizontal="center" vertical="center" wrapText="1"/>
    </xf>
    <xf numFmtId="0" fontId="54" fillId="6" borderId="69" xfId="0" applyFont="1" applyFill="1" applyBorder="1" applyAlignment="1">
      <alignment horizontal="center" vertical="center"/>
    </xf>
    <xf numFmtId="0" fontId="54" fillId="6" borderId="72" xfId="0" applyFont="1" applyFill="1" applyBorder="1" applyAlignment="1">
      <alignment horizontal="center" vertical="center"/>
    </xf>
    <xf numFmtId="0" fontId="57" fillId="32" borderId="130" xfId="0" applyFont="1" applyFill="1" applyBorder="1" applyAlignment="1">
      <alignment horizontal="center" vertical="center" wrapText="1"/>
    </xf>
    <xf numFmtId="0" fontId="57" fillId="32" borderId="130" xfId="0" applyFont="1" applyFill="1" applyBorder="1" applyAlignment="1">
      <alignment vertical="center" wrapText="1"/>
    </xf>
    <xf numFmtId="0" fontId="138" fillId="3" borderId="0" xfId="0" applyFont="1" applyFill="1" applyAlignment="1">
      <alignment horizontal="center" vertical="center"/>
    </xf>
    <xf numFmtId="0" fontId="67" fillId="3" borderId="0" xfId="0" applyFont="1" applyFill="1" applyAlignment="1">
      <alignment horizontal="center"/>
    </xf>
    <xf numFmtId="0" fontId="65" fillId="3" borderId="0" xfId="0" applyFont="1" applyFill="1" applyAlignment="1">
      <alignment vertical="center"/>
    </xf>
    <xf numFmtId="0" fontId="65" fillId="0" borderId="0" xfId="0" applyFont="1" applyAlignment="1">
      <alignment vertical="top"/>
    </xf>
    <xf numFmtId="0" fontId="102" fillId="0" borderId="0" xfId="0" applyFont="1" applyAlignment="1">
      <alignment horizontal="left" vertical="center"/>
    </xf>
    <xf numFmtId="0" fontId="57" fillId="2" borderId="9" xfId="0" applyFont="1" applyFill="1" applyBorder="1" applyAlignment="1">
      <alignment horizontal="right" vertical="center"/>
    </xf>
    <xf numFmtId="0" fontId="140" fillId="2" borderId="9" xfId="0" applyFont="1" applyFill="1" applyBorder="1" applyAlignment="1">
      <alignment horizontal="center" vertical="center" wrapText="1"/>
    </xf>
    <xf numFmtId="0" fontId="0" fillId="0" borderId="131" xfId="0" applyBorder="1" applyAlignment="1">
      <alignment horizontal="center" vertical="center"/>
    </xf>
    <xf numFmtId="0" fontId="142" fillId="2" borderId="76" xfId="0" applyFont="1" applyFill="1" applyBorder="1" applyAlignment="1">
      <alignment horizontal="center" vertical="center"/>
    </xf>
    <xf numFmtId="0" fontId="142" fillId="2" borderId="102" xfId="0" applyFont="1" applyFill="1" applyBorder="1" applyAlignment="1">
      <alignment horizontal="center" vertical="center"/>
    </xf>
    <xf numFmtId="0" fontId="141" fillId="2" borderId="132" xfId="0" applyFont="1" applyFill="1" applyBorder="1" applyAlignment="1">
      <alignment horizontal="center" vertical="center" wrapText="1"/>
    </xf>
    <xf numFmtId="0" fontId="141" fillId="2" borderId="133" xfId="0" applyFont="1" applyFill="1" applyBorder="1" applyAlignment="1">
      <alignment horizontal="center" vertical="center" wrapText="1"/>
    </xf>
    <xf numFmtId="0" fontId="141" fillId="2" borderId="134" xfId="0" applyFont="1" applyFill="1" applyBorder="1" applyAlignment="1">
      <alignment horizontal="center" vertical="center" wrapText="1"/>
    </xf>
    <xf numFmtId="0" fontId="142" fillId="2" borderId="75" xfId="0" applyFont="1" applyFill="1" applyBorder="1" applyAlignment="1">
      <alignment horizontal="left" vertical="center"/>
    </xf>
    <xf numFmtId="9" fontId="57" fillId="2" borderId="9" xfId="2" applyFont="1" applyFill="1" applyBorder="1" applyAlignment="1" applyProtection="1">
      <alignment horizontal="center" vertical="center"/>
    </xf>
    <xf numFmtId="0" fontId="57" fillId="2" borderId="9" xfId="2" applyNumberFormat="1" applyFont="1" applyFill="1" applyBorder="1" applyAlignment="1" applyProtection="1">
      <alignment horizontal="center" vertical="center"/>
    </xf>
    <xf numFmtId="0" fontId="143" fillId="2" borderId="102" xfId="0" applyFont="1" applyFill="1" applyBorder="1" applyAlignment="1">
      <alignment horizontal="left"/>
    </xf>
    <xf numFmtId="0" fontId="102" fillId="0" borderId="0" xfId="0" applyFont="1" applyAlignment="1">
      <alignment horizontal="center" vertical="center"/>
    </xf>
    <xf numFmtId="165" fontId="22" fillId="15" borderId="24" xfId="2" applyNumberFormat="1" applyFont="1" applyFill="1" applyBorder="1" applyAlignment="1" applyProtection="1">
      <alignment horizontal="center" vertical="center"/>
    </xf>
    <xf numFmtId="165" fontId="22" fillId="15" borderId="20" xfId="2" applyNumberFormat="1" applyFont="1" applyFill="1" applyBorder="1" applyAlignment="1" applyProtection="1">
      <alignment horizontal="center" vertical="center"/>
    </xf>
    <xf numFmtId="0" fontId="139" fillId="29" borderId="0" xfId="0" applyFont="1" applyFill="1" applyAlignment="1">
      <alignment vertical="center" readingOrder="1"/>
    </xf>
    <xf numFmtId="0" fontId="139" fillId="29" borderId="0" xfId="0" applyFont="1" applyFill="1" applyAlignment="1">
      <alignment horizontal="center" vertical="center" readingOrder="1"/>
    </xf>
    <xf numFmtId="0" fontId="139" fillId="0" borderId="0" xfId="0" applyFont="1" applyAlignment="1">
      <alignment vertical="center" readingOrder="1"/>
    </xf>
    <xf numFmtId="0" fontId="144" fillId="0" borderId="0" xfId="0" applyFont="1" applyAlignment="1">
      <alignment horizontal="left" vertical="center" readingOrder="1"/>
    </xf>
    <xf numFmtId="0" fontId="146" fillId="12" borderId="0" xfId="0" applyFont="1" applyFill="1" applyAlignment="1">
      <alignment vertical="center" readingOrder="1"/>
    </xf>
    <xf numFmtId="0" fontId="146" fillId="12" borderId="0" xfId="0" applyFont="1" applyFill="1" applyAlignment="1">
      <alignment horizontal="center" vertical="center" readingOrder="1"/>
    </xf>
    <xf numFmtId="0" fontId="147" fillId="12" borderId="0" xfId="0" applyFont="1" applyFill="1" applyAlignment="1">
      <alignment horizontal="center" vertical="top" readingOrder="1"/>
    </xf>
    <xf numFmtId="0" fontId="148" fillId="12" borderId="0" xfId="0" applyFont="1" applyFill="1" applyAlignment="1">
      <alignment vertical="center" readingOrder="1"/>
    </xf>
    <xf numFmtId="0" fontId="148" fillId="0" borderId="0" xfId="0" applyFont="1" applyAlignment="1">
      <alignment vertical="center" readingOrder="1"/>
    </xf>
    <xf numFmtId="0" fontId="148" fillId="12" borderId="0" xfId="0" applyFont="1" applyFill="1" applyAlignment="1">
      <alignment horizontal="center" vertical="center" readingOrder="1"/>
    </xf>
    <xf numFmtId="0" fontId="62" fillId="36" borderId="140" xfId="0" applyFont="1" applyFill="1" applyBorder="1" applyAlignment="1">
      <alignment horizontal="center" vertical="center" readingOrder="1"/>
    </xf>
    <xf numFmtId="0" fontId="62" fillId="36" borderId="141" xfId="0" applyFont="1" applyFill="1" applyBorder="1" applyAlignment="1">
      <alignment horizontal="left" vertical="center" readingOrder="1"/>
    </xf>
    <xf numFmtId="0" fontId="62" fillId="36" borderId="69" xfId="0" applyFont="1" applyFill="1" applyBorder="1" applyAlignment="1">
      <alignment horizontal="center" vertical="center" readingOrder="1"/>
    </xf>
    <xf numFmtId="0" fontId="62" fillId="36" borderId="142" xfId="0" applyFont="1" applyFill="1" applyBorder="1" applyAlignment="1">
      <alignment horizontal="center" vertical="center" readingOrder="1"/>
    </xf>
    <xf numFmtId="0" fontId="149" fillId="12" borderId="0" xfId="0" applyFont="1" applyFill="1" applyAlignment="1">
      <alignment horizontal="center" vertical="center" readingOrder="1"/>
    </xf>
    <xf numFmtId="0" fontId="0" fillId="0" borderId="0" xfId="0" applyAlignment="1">
      <alignment vertical="center" readingOrder="1"/>
    </xf>
    <xf numFmtId="0" fontId="0" fillId="0" borderId="0" xfId="0" applyAlignment="1">
      <alignment horizontal="center" vertical="center" readingOrder="1"/>
    </xf>
    <xf numFmtId="9" fontId="73" fillId="28" borderId="77" xfId="2" applyFont="1" applyFill="1" applyBorder="1" applyAlignment="1" applyProtection="1">
      <alignment horizontal="center" vertical="center" readingOrder="1"/>
    </xf>
    <xf numFmtId="9" fontId="73" fillId="28" borderId="131" xfId="2" applyFont="1" applyFill="1" applyBorder="1" applyAlignment="1" applyProtection="1">
      <alignment horizontal="center" vertical="center" readingOrder="1"/>
    </xf>
    <xf numFmtId="9" fontId="73" fillId="28" borderId="73" xfId="2" applyFont="1" applyFill="1" applyBorder="1" applyAlignment="1" applyProtection="1">
      <alignment horizontal="center" vertical="center" readingOrder="1"/>
    </xf>
    <xf numFmtId="0" fontId="50" fillId="0" borderId="72" xfId="0" applyFont="1" applyBorder="1" applyAlignment="1">
      <alignment horizontal="center" vertical="center" readingOrder="1"/>
    </xf>
    <xf numFmtId="0" fontId="50" fillId="0" borderId="18" xfId="0" applyFont="1" applyBorder="1" applyAlignment="1">
      <alignment vertical="center" readingOrder="1"/>
    </xf>
    <xf numFmtId="0" fontId="50" fillId="0" borderId="69" xfId="0" applyFont="1" applyBorder="1" applyAlignment="1">
      <alignment vertical="center" readingOrder="1"/>
    </xf>
    <xf numFmtId="165" fontId="50" fillId="0" borderId="69" xfId="2" applyNumberFormat="1" applyFont="1" applyBorder="1" applyAlignment="1" applyProtection="1">
      <alignment vertical="center" readingOrder="1"/>
    </xf>
    <xf numFmtId="0" fontId="50" fillId="0" borderId="126" xfId="0" applyFont="1" applyBorder="1" applyAlignment="1">
      <alignment vertical="center" readingOrder="1"/>
    </xf>
    <xf numFmtId="0" fontId="50" fillId="0" borderId="0" xfId="0" applyFont="1" applyAlignment="1">
      <alignment vertical="center" readingOrder="1"/>
    </xf>
    <xf numFmtId="0" fontId="73" fillId="0" borderId="72" xfId="0" applyFont="1" applyBorder="1" applyAlignment="1">
      <alignment horizontal="center" vertical="center" readingOrder="1"/>
    </xf>
    <xf numFmtId="165" fontId="73" fillId="0" borderId="18" xfId="2" applyNumberFormat="1" applyFont="1" applyFill="1" applyBorder="1" applyAlignment="1" applyProtection="1">
      <alignment horizontal="center" vertical="center" readingOrder="1"/>
    </xf>
    <xf numFmtId="9" fontId="73" fillId="0" borderId="69" xfId="2" applyFont="1" applyFill="1" applyBorder="1" applyAlignment="1" applyProtection="1">
      <alignment horizontal="center" vertical="center" readingOrder="1"/>
    </xf>
    <xf numFmtId="0" fontId="73" fillId="0" borderId="69" xfId="0" applyFont="1" applyBorder="1" applyAlignment="1">
      <alignment horizontal="center" vertical="center" readingOrder="1"/>
    </xf>
    <xf numFmtId="165" fontId="73" fillId="0" borderId="126" xfId="2" applyNumberFormat="1" applyFont="1" applyFill="1" applyBorder="1" applyAlignment="1" applyProtection="1">
      <alignment horizontal="center" vertical="center" readingOrder="1"/>
    </xf>
    <xf numFmtId="0" fontId="73" fillId="0" borderId="69" xfId="0" applyFont="1" applyBorder="1" applyAlignment="1">
      <alignment vertical="center" readingOrder="1"/>
    </xf>
    <xf numFmtId="165" fontId="73" fillId="0" borderId="69" xfId="2" applyNumberFormat="1" applyFont="1" applyFill="1" applyBorder="1" applyAlignment="1" applyProtection="1">
      <alignment horizontal="center" vertical="center" readingOrder="1"/>
    </xf>
    <xf numFmtId="0" fontId="73" fillId="0" borderId="72" xfId="0" applyFont="1" applyBorder="1" applyAlignment="1">
      <alignment vertical="center" readingOrder="1"/>
    </xf>
    <xf numFmtId="0" fontId="0" fillId="0" borderId="144" xfId="0" applyBorder="1" applyAlignment="1" applyProtection="1">
      <alignment horizontal="left" vertical="center"/>
      <protection locked="0"/>
    </xf>
    <xf numFmtId="0" fontId="0" fillId="0" borderId="145" xfId="0" applyBorder="1" applyAlignment="1" applyProtection="1">
      <alignment horizontal="left" vertical="center"/>
      <protection locked="0"/>
    </xf>
    <xf numFmtId="0" fontId="20" fillId="0" borderId="0" xfId="0" applyFont="1" applyAlignment="1">
      <alignment horizontal="left" vertical="center"/>
    </xf>
    <xf numFmtId="0" fontId="28" fillId="4" borderId="146" xfId="0" applyFont="1" applyFill="1" applyBorder="1" applyAlignment="1">
      <alignment vertical="center" wrapText="1"/>
    </xf>
    <xf numFmtId="0" fontId="28" fillId="4" borderId="147" xfId="0" applyFont="1" applyFill="1" applyBorder="1" applyAlignment="1">
      <alignment vertical="center" wrapText="1"/>
    </xf>
    <xf numFmtId="0" fontId="28" fillId="4" borderId="147" xfId="0" applyFont="1" applyFill="1" applyBorder="1" applyAlignment="1">
      <alignment vertical="center"/>
    </xf>
    <xf numFmtId="0" fontId="25" fillId="4" borderId="148" xfId="0" applyFont="1" applyFill="1" applyBorder="1" applyAlignment="1">
      <alignment horizontal="right" vertical="center" wrapText="1"/>
    </xf>
    <xf numFmtId="0" fontId="68" fillId="8" borderId="92" xfId="0" applyFont="1" applyFill="1" applyBorder="1" applyAlignment="1">
      <alignment horizontal="center" vertical="center" wrapText="1"/>
    </xf>
    <xf numFmtId="0" fontId="16" fillId="0" borderId="0" xfId="0" applyFont="1" applyAlignment="1">
      <alignment vertical="center"/>
    </xf>
    <xf numFmtId="0" fontId="1" fillId="4" borderId="65" xfId="0" applyFont="1" applyFill="1" applyBorder="1" applyAlignment="1">
      <alignment horizontal="center" vertical="center" wrapText="1"/>
    </xf>
    <xf numFmtId="0" fontId="31" fillId="2" borderId="15" xfId="0" applyFont="1" applyFill="1" applyBorder="1" applyAlignment="1">
      <alignment horizontal="left" vertical="center"/>
    </xf>
    <xf numFmtId="0" fontId="55" fillId="8" borderId="0" xfId="0" applyFont="1" applyFill="1" applyAlignment="1">
      <alignment horizontal="left" vertical="center"/>
    </xf>
    <xf numFmtId="0" fontId="13" fillId="0" borderId="0" xfId="0" applyFont="1" applyAlignment="1">
      <alignment horizontal="center" vertical="center" wrapText="1"/>
    </xf>
    <xf numFmtId="0" fontId="68" fillId="0" borderId="0" xfId="0" applyFont="1" applyAlignment="1">
      <alignment horizontal="center" vertical="center" wrapText="1"/>
    </xf>
    <xf numFmtId="0" fontId="31" fillId="0" borderId="0" xfId="0" applyFont="1" applyAlignment="1">
      <alignment horizontal="center" vertical="center"/>
    </xf>
    <xf numFmtId="0" fontId="55"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3" fillId="7" borderId="9" xfId="0" applyFont="1" applyFill="1" applyBorder="1" applyAlignment="1">
      <alignment horizontal="center" vertical="center" wrapText="1"/>
    </xf>
    <xf numFmtId="0" fontId="68" fillId="8" borderId="106"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107"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9" borderId="108"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1" fillId="12" borderId="67"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7" borderId="109"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8" fillId="0" borderId="0" xfId="0" applyFont="1" applyAlignment="1">
      <alignment horizontal="center" vertical="center" textRotation="180" wrapText="1"/>
    </xf>
    <xf numFmtId="0" fontId="82" fillId="0" borderId="0" xfId="0" applyFont="1" applyAlignment="1">
      <alignment vertical="center"/>
    </xf>
    <xf numFmtId="0" fontId="83" fillId="0" borderId="0" xfId="0" applyFont="1"/>
    <xf numFmtId="0" fontId="55" fillId="8" borderId="9" xfId="0" applyFont="1" applyFill="1" applyBorder="1" applyAlignment="1">
      <alignment horizontal="center" vertical="center"/>
    </xf>
    <xf numFmtId="0" fontId="1" fillId="4" borderId="0" xfId="0" applyFont="1" applyFill="1" applyAlignment="1">
      <alignment horizontal="center" vertical="center" wrapText="1"/>
    </xf>
    <xf numFmtId="0" fontId="7" fillId="4" borderId="35" xfId="0" applyFont="1" applyFill="1" applyBorder="1" applyAlignment="1">
      <alignment horizontal="center" vertical="center" wrapText="1"/>
    </xf>
    <xf numFmtId="0" fontId="8" fillId="4" borderId="44" xfId="0" applyFont="1" applyFill="1" applyBorder="1" applyAlignment="1">
      <alignment vertical="center" wrapText="1"/>
    </xf>
    <xf numFmtId="0" fontId="8" fillId="4" borderId="45" xfId="0" applyFont="1" applyFill="1" applyBorder="1" applyAlignment="1">
      <alignment horizontal="center" vertical="center" textRotation="180" wrapText="1"/>
    </xf>
    <xf numFmtId="0" fontId="81" fillId="2" borderId="17" xfId="0" applyFont="1" applyFill="1" applyBorder="1" applyAlignment="1">
      <alignment vertical="center"/>
    </xf>
    <xf numFmtId="0" fontId="81" fillId="2" borderId="17" xfId="0" applyFont="1" applyFill="1" applyBorder="1" applyAlignment="1">
      <alignment horizontal="center" vertical="center"/>
    </xf>
    <xf numFmtId="0" fontId="81" fillId="0" borderId="17" xfId="0" applyFont="1" applyBorder="1" applyAlignment="1">
      <alignment horizontal="center" vertical="center"/>
    </xf>
    <xf numFmtId="0" fontId="81" fillId="2" borderId="17" xfId="0" applyFont="1" applyFill="1" applyBorder="1" applyAlignment="1">
      <alignment horizontal="left" vertical="center"/>
    </xf>
    <xf numFmtId="0" fontId="82" fillId="0" borderId="17" xfId="0" applyFont="1" applyBorder="1" applyAlignment="1">
      <alignment vertical="center"/>
    </xf>
    <xf numFmtId="0" fontId="52" fillId="4" borderId="0" xfId="0" applyFont="1" applyFill="1" applyAlignment="1">
      <alignment vertical="center" wrapText="1"/>
    </xf>
    <xf numFmtId="0" fontId="85" fillId="4" borderId="0" xfId="0" applyFont="1" applyFill="1" applyAlignment="1">
      <alignment vertical="center" wrapText="1"/>
    </xf>
    <xf numFmtId="0" fontId="79" fillId="4" borderId="0" xfId="0" applyFont="1" applyFill="1" applyAlignment="1">
      <alignment horizontal="center" vertical="center" textRotation="180" wrapText="1"/>
    </xf>
    <xf numFmtId="0" fontId="18" fillId="2" borderId="0" xfId="0" applyFont="1" applyFill="1" applyAlignment="1">
      <alignment horizontal="center"/>
    </xf>
    <xf numFmtId="0" fontId="18" fillId="2" borderId="16" xfId="0" applyFont="1" applyFill="1" applyBorder="1" applyAlignment="1">
      <alignment horizontal="center"/>
    </xf>
    <xf numFmtId="0" fontId="16" fillId="8" borderId="52" xfId="0" applyFont="1" applyFill="1" applyBorder="1" applyAlignment="1">
      <alignment horizontal="center" vertical="center"/>
    </xf>
    <xf numFmtId="0" fontId="31" fillId="2" borderId="0" xfId="0" applyFont="1" applyFill="1" applyAlignment="1">
      <alignment horizontal="left" vertical="center"/>
    </xf>
    <xf numFmtId="0" fontId="31" fillId="2" borderId="0" xfId="0" applyFont="1" applyFill="1" applyAlignment="1">
      <alignment vertical="center"/>
    </xf>
    <xf numFmtId="0" fontId="31" fillId="2" borderId="45" xfId="0" applyFont="1" applyFill="1" applyBorder="1" applyAlignment="1">
      <alignment horizontal="left" vertical="center"/>
    </xf>
    <xf numFmtId="0" fontId="31" fillId="2" borderId="45" xfId="0" applyFont="1" applyFill="1" applyBorder="1" applyAlignment="1">
      <alignment vertical="center"/>
    </xf>
    <xf numFmtId="0" fontId="78" fillId="0" borderId="111" xfId="0" applyFont="1" applyBorder="1" applyAlignment="1">
      <alignment horizontal="left" vertical="center" wrapText="1"/>
    </xf>
    <xf numFmtId="0" fontId="23" fillId="0" borderId="111" xfId="0" applyFont="1" applyBorder="1" applyAlignment="1">
      <alignment vertical="center" wrapText="1"/>
    </xf>
    <xf numFmtId="0" fontId="78" fillId="0" borderId="111" xfId="0" quotePrefix="1" applyFont="1" applyBorder="1" applyAlignment="1">
      <alignment horizontal="left" vertical="center" wrapText="1"/>
    </xf>
    <xf numFmtId="0" fontId="0" fillId="0" borderId="111" xfId="0" applyBorder="1" applyAlignment="1">
      <alignment horizontal="left" vertical="center"/>
    </xf>
    <xf numFmtId="0" fontId="23" fillId="0" borderId="111" xfId="0" applyFont="1" applyBorder="1" applyAlignment="1">
      <alignment horizontal="center" vertical="center" wrapText="1"/>
    </xf>
    <xf numFmtId="0" fontId="0" fillId="0" borderId="111" xfId="0" applyBorder="1" applyAlignment="1">
      <alignment horizontal="left" vertical="center" wrapText="1"/>
    </xf>
    <xf numFmtId="0" fontId="25" fillId="0" borderId="111" xfId="0" applyFont="1" applyBorder="1" applyAlignment="1">
      <alignment vertical="center" wrapText="1"/>
    </xf>
    <xf numFmtId="0" fontId="0" fillId="0" borderId="111" xfId="0" applyBorder="1"/>
    <xf numFmtId="0" fontId="23" fillId="0" borderId="111" xfId="0" quotePrefix="1" applyFont="1" applyBorder="1" applyAlignment="1">
      <alignment vertical="center" wrapText="1"/>
    </xf>
    <xf numFmtId="0" fontId="46" fillId="0" borderId="111" xfId="0" applyFont="1" applyBorder="1" applyAlignment="1">
      <alignment vertical="center" wrapText="1"/>
    </xf>
    <xf numFmtId="0" fontId="87" fillId="8" borderId="0" xfId="0" applyFont="1" applyFill="1" applyAlignment="1">
      <alignment horizontal="center" vertical="center"/>
    </xf>
    <xf numFmtId="0" fontId="1" fillId="4" borderId="66" xfId="0" applyFont="1" applyFill="1" applyBorder="1" applyAlignment="1">
      <alignment horizontal="left" vertical="center" wrapText="1"/>
    </xf>
    <xf numFmtId="0" fontId="31" fillId="2" borderId="17" xfId="0" applyFont="1" applyFill="1" applyBorder="1" applyAlignment="1">
      <alignment horizontal="left" vertical="center"/>
    </xf>
    <xf numFmtId="0" fontId="79" fillId="4" borderId="0" xfId="0" applyFont="1" applyFill="1" applyAlignment="1">
      <alignment horizontal="center" vertical="center" wrapText="1"/>
    </xf>
    <xf numFmtId="0" fontId="20" fillId="0" borderId="0" xfId="0" applyFont="1" applyAlignment="1">
      <alignment horizontal="center" vertical="center"/>
    </xf>
    <xf numFmtId="0" fontId="18" fillId="2" borderId="0" xfId="0" applyFont="1" applyFill="1" applyAlignment="1">
      <alignment horizontal="center" vertical="center"/>
    </xf>
    <xf numFmtId="0" fontId="18" fillId="2" borderId="16" xfId="0" applyFont="1" applyFill="1" applyBorder="1" applyAlignment="1">
      <alignment horizontal="center" vertical="center"/>
    </xf>
    <xf numFmtId="0" fontId="86" fillId="4" borderId="0" xfId="0" applyFont="1" applyFill="1" applyAlignment="1">
      <alignment horizontal="left" vertical="center" wrapText="1"/>
    </xf>
    <xf numFmtId="0" fontId="66" fillId="0" borderId="0" xfId="0" applyFont="1" applyAlignment="1">
      <alignment horizontal="center" vertical="center"/>
    </xf>
    <xf numFmtId="0" fontId="131" fillId="0" borderId="0" xfId="0" applyFont="1" applyAlignment="1">
      <alignment horizontal="center" vertical="center"/>
    </xf>
    <xf numFmtId="10" fontId="129" fillId="0" borderId="128" xfId="2" quotePrefix="1" applyNumberFormat="1" applyFont="1" applyFill="1" applyBorder="1" applyAlignment="1" applyProtection="1">
      <alignment horizontal="center" vertical="center"/>
    </xf>
    <xf numFmtId="0" fontId="66" fillId="0" borderId="0" xfId="0" applyFont="1" applyAlignment="1">
      <alignment vertical="center"/>
    </xf>
    <xf numFmtId="0" fontId="129" fillId="0" borderId="128" xfId="0" quotePrefix="1" applyFont="1" applyBorder="1" applyAlignment="1">
      <alignment horizontal="center" vertical="center" wrapText="1"/>
    </xf>
    <xf numFmtId="0" fontId="130" fillId="0" borderId="128" xfId="0" quotePrefix="1" applyFont="1" applyBorder="1" applyAlignment="1">
      <alignment horizontal="center" vertical="center" wrapText="1"/>
    </xf>
    <xf numFmtId="0" fontId="137" fillId="2" borderId="17" xfId="0" applyFont="1" applyFill="1" applyBorder="1" applyAlignment="1">
      <alignment horizontal="left" vertical="center"/>
    </xf>
    <xf numFmtId="0" fontId="22" fillId="15" borderId="136" xfId="0" applyFont="1" applyFill="1" applyBorder="1" applyAlignment="1">
      <alignment horizontal="center" vertical="center"/>
    </xf>
    <xf numFmtId="0" fontId="22" fillId="15" borderId="137" xfId="0" applyFont="1" applyFill="1" applyBorder="1" applyAlignment="1">
      <alignment horizontal="center" vertical="center"/>
    </xf>
    <xf numFmtId="0" fontId="22" fillId="20" borderId="138" xfId="0" applyFont="1" applyFill="1" applyBorder="1" applyAlignment="1">
      <alignment horizontal="center" vertical="center" wrapText="1"/>
    </xf>
    <xf numFmtId="0" fontId="22" fillId="22" borderId="139" xfId="0" applyFont="1" applyFill="1" applyBorder="1" applyAlignment="1">
      <alignment horizontal="center" vertical="center" wrapText="1"/>
    </xf>
    <xf numFmtId="0" fontId="22" fillId="17" borderId="139" xfId="0" applyFont="1" applyFill="1" applyBorder="1" applyAlignment="1">
      <alignment horizontal="center" vertical="center" wrapText="1"/>
    </xf>
    <xf numFmtId="0" fontId="70" fillId="2" borderId="45" xfId="0" applyFont="1" applyFill="1" applyBorder="1" applyAlignment="1">
      <alignment vertical="center"/>
    </xf>
    <xf numFmtId="0" fontId="70" fillId="2" borderId="45" xfId="0" applyFont="1" applyFill="1" applyBorder="1" applyAlignment="1">
      <alignment horizontal="center" vertical="center"/>
    </xf>
    <xf numFmtId="0" fontId="22" fillId="15" borderId="72" xfId="0" applyFont="1" applyFill="1" applyBorder="1" applyAlignment="1">
      <alignment horizontal="center" vertical="center"/>
    </xf>
    <xf numFmtId="0" fontId="22" fillId="20" borderId="72" xfId="0" applyFont="1" applyFill="1" applyBorder="1" applyAlignment="1">
      <alignment horizontal="center" vertical="center" wrapText="1"/>
    </xf>
    <xf numFmtId="0" fontId="22" fillId="22" borderId="72" xfId="0" applyFont="1" applyFill="1" applyBorder="1" applyAlignment="1">
      <alignment horizontal="center" vertical="center" wrapText="1"/>
    </xf>
    <xf numFmtId="165" fontId="22" fillId="15" borderId="72" xfId="2" applyNumberFormat="1" applyFont="1" applyFill="1" applyBorder="1" applyAlignment="1" applyProtection="1">
      <alignment horizontal="center" vertical="center"/>
    </xf>
    <xf numFmtId="0" fontId="22" fillId="17" borderId="72" xfId="0" applyFont="1" applyFill="1" applyBorder="1" applyAlignment="1">
      <alignment horizontal="center" vertical="center" wrapText="1"/>
    </xf>
    <xf numFmtId="0" fontId="152" fillId="33" borderId="153" xfId="0" applyFont="1" applyFill="1" applyBorder="1" applyAlignment="1">
      <alignment horizontal="center" vertical="center"/>
    </xf>
    <xf numFmtId="0" fontId="152" fillId="33" borderId="154" xfId="0" applyFont="1" applyFill="1" applyBorder="1" applyAlignment="1">
      <alignment vertical="center"/>
    </xf>
    <xf numFmtId="0" fontId="152" fillId="33" borderId="155" xfId="0" applyFont="1" applyFill="1" applyBorder="1" applyAlignment="1">
      <alignment vertical="center"/>
    </xf>
    <xf numFmtId="0" fontId="152" fillId="33" borderId="156" xfId="0" applyFont="1" applyFill="1" applyBorder="1" applyAlignment="1">
      <alignment vertical="center"/>
    </xf>
    <xf numFmtId="0" fontId="153" fillId="0" borderId="0" xfId="0" applyFont="1" applyAlignment="1">
      <alignment horizontal="left" vertical="center"/>
    </xf>
    <xf numFmtId="0" fontId="154" fillId="0" borderId="0" xfId="0" applyFont="1"/>
    <xf numFmtId="0" fontId="154" fillId="0" borderId="0" xfId="0" applyFont="1" applyAlignment="1">
      <alignment vertical="center"/>
    </xf>
    <xf numFmtId="0" fontId="102" fillId="0" borderId="0" xfId="0" applyFont="1" applyAlignment="1">
      <alignment horizontal="center"/>
    </xf>
    <xf numFmtId="0" fontId="109" fillId="0" borderId="0" xfId="0" applyFont="1"/>
    <xf numFmtId="0" fontId="109" fillId="0" borderId="0" xfId="0" applyFont="1" applyAlignment="1">
      <alignment horizontal="center"/>
    </xf>
    <xf numFmtId="0" fontId="0" fillId="38" borderId="18" xfId="0" applyFill="1" applyBorder="1" applyAlignment="1">
      <alignment vertical="center"/>
    </xf>
    <xf numFmtId="0" fontId="120" fillId="38" borderId="126" xfId="0" applyFont="1" applyFill="1" applyBorder="1" applyAlignment="1">
      <alignment horizontal="center" vertical="center"/>
    </xf>
    <xf numFmtId="0" fontId="120" fillId="0" borderId="0" xfId="0" applyFont="1" applyAlignment="1">
      <alignment horizontal="center" vertical="center"/>
    </xf>
    <xf numFmtId="9" fontId="0" fillId="0" borderId="72" xfId="2" applyFont="1" applyBorder="1" applyAlignment="1" applyProtection="1">
      <alignment horizontal="center"/>
    </xf>
    <xf numFmtId="9" fontId="0" fillId="0" borderId="0" xfId="2" applyFont="1" applyAlignment="1" applyProtection="1">
      <alignment horizontal="center"/>
    </xf>
    <xf numFmtId="9" fontId="0" fillId="0" borderId="0" xfId="2" applyFont="1" applyBorder="1" applyAlignment="1" applyProtection="1">
      <alignment horizontal="center"/>
    </xf>
    <xf numFmtId="0" fontId="0" fillId="0" borderId="60" xfId="0" applyBorder="1" applyAlignment="1" applyProtection="1">
      <alignment horizontal="left" vertical="center" wrapText="1"/>
      <protection locked="0"/>
    </xf>
    <xf numFmtId="0" fontId="0" fillId="0" borderId="72" xfId="0" applyBorder="1" applyAlignment="1" applyProtection="1">
      <alignment horizontal="center" vertical="center" wrapText="1"/>
      <protection locked="0"/>
    </xf>
    <xf numFmtId="0" fontId="0" fillId="0" borderId="72" xfId="0" applyBorder="1" applyAlignment="1" applyProtection="1">
      <alignment horizontal="left" vertical="center" wrapText="1"/>
      <protection locked="0"/>
    </xf>
    <xf numFmtId="0" fontId="46" fillId="0" borderId="60" xfId="0" applyFont="1" applyBorder="1" applyAlignment="1" applyProtection="1">
      <alignment horizontal="left" vertical="center" wrapText="1"/>
      <protection locked="0"/>
    </xf>
    <xf numFmtId="0" fontId="47" fillId="0" borderId="60" xfId="0" applyFont="1" applyBorder="1" applyAlignment="1" applyProtection="1">
      <alignment horizontal="left" vertical="center" wrapText="1"/>
      <protection locked="0"/>
    </xf>
    <xf numFmtId="0" fontId="24" fillId="0" borderId="60" xfId="0" applyFont="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2" fillId="2" borderId="45" xfId="0" applyFont="1" applyFill="1" applyBorder="1" applyAlignment="1">
      <alignment vertical="center" wrapText="1"/>
    </xf>
    <xf numFmtId="0" fontId="155" fillId="2" borderId="45" xfId="0" applyFont="1" applyFill="1" applyBorder="1" applyAlignment="1">
      <alignment horizontal="right" vertical="center" textRotation="90"/>
    </xf>
    <xf numFmtId="0" fontId="73" fillId="0" borderId="111" xfId="0" applyFont="1" applyBorder="1" applyAlignment="1">
      <alignment horizontal="left" vertical="center" wrapText="1"/>
    </xf>
    <xf numFmtId="14" fontId="99" fillId="0" borderId="114" xfId="3" applyNumberFormat="1" applyFont="1" applyBorder="1" applyAlignment="1">
      <alignment horizontal="left" vertical="center" wrapText="1"/>
    </xf>
    <xf numFmtId="0" fontId="108" fillId="0" borderId="120" xfId="0" applyFont="1" applyBorder="1" applyAlignment="1">
      <alignment vertical="center"/>
    </xf>
    <xf numFmtId="0" fontId="128" fillId="0" borderId="11" xfId="0" applyFont="1" applyBorder="1" applyAlignment="1">
      <alignment horizontal="left" vertical="center" wrapText="1"/>
    </xf>
    <xf numFmtId="0" fontId="65" fillId="2" borderId="45" xfId="0" applyFont="1" applyFill="1" applyBorder="1"/>
    <xf numFmtId="0" fontId="152" fillId="40" borderId="153" xfId="0" applyFont="1" applyFill="1" applyBorder="1" applyAlignment="1">
      <alignment horizontal="center" vertical="center" wrapText="1"/>
    </xf>
    <xf numFmtId="0" fontId="78" fillId="0" borderId="111" xfId="0" applyFont="1" applyBorder="1" applyAlignment="1">
      <alignment vertical="center" wrapText="1"/>
    </xf>
    <xf numFmtId="0" fontId="46" fillId="0" borderId="111" xfId="0" applyFont="1" applyBorder="1" applyAlignment="1">
      <alignment horizontal="left" vertical="center" wrapText="1"/>
    </xf>
    <xf numFmtId="0" fontId="156" fillId="0" borderId="111" xfId="0" applyFont="1" applyBorder="1" applyAlignment="1">
      <alignment vertical="center" wrapText="1"/>
    </xf>
    <xf numFmtId="0" fontId="170" fillId="0" borderId="157" xfId="0" applyFont="1" applyBorder="1" applyAlignment="1">
      <alignment vertical="center" wrapText="1"/>
    </xf>
    <xf numFmtId="0" fontId="171" fillId="0" borderId="0" xfId="0" applyFont="1" applyAlignment="1">
      <alignment horizontal="left" vertical="center"/>
    </xf>
    <xf numFmtId="0" fontId="110" fillId="32" borderId="120" xfId="0" applyFont="1" applyFill="1" applyBorder="1" applyAlignment="1">
      <alignment horizontal="left" vertical="center" wrapText="1" readingOrder="1"/>
    </xf>
    <xf numFmtId="0" fontId="109" fillId="32" borderId="120" xfId="0" applyFont="1" applyFill="1" applyBorder="1" applyAlignment="1">
      <alignment horizontal="left" vertical="center"/>
    </xf>
    <xf numFmtId="0" fontId="108" fillId="32" borderId="120" xfId="0" applyFont="1" applyFill="1" applyBorder="1" applyAlignment="1">
      <alignment horizontal="left" vertical="center" wrapText="1"/>
    </xf>
    <xf numFmtId="0" fontId="109" fillId="32" borderId="120" xfId="0" applyFont="1" applyFill="1" applyBorder="1" applyAlignment="1">
      <alignment horizontal="left" vertical="center" wrapText="1"/>
    </xf>
    <xf numFmtId="0" fontId="108" fillId="32" borderId="120" xfId="0" applyFont="1" applyFill="1" applyBorder="1" applyAlignment="1">
      <alignment horizontal="left" vertical="center"/>
    </xf>
    <xf numFmtId="0" fontId="172" fillId="4" borderId="62" xfId="0" applyFont="1" applyFill="1" applyBorder="1" applyAlignment="1">
      <alignment horizontal="center" vertical="center" wrapText="1"/>
    </xf>
    <xf numFmtId="0" fontId="6" fillId="0" borderId="11" xfId="1" applyBorder="1" applyAlignment="1">
      <alignment horizontal="left" vertical="center" wrapText="1"/>
    </xf>
    <xf numFmtId="0" fontId="6" fillId="12" borderId="11" xfId="1" applyFill="1" applyBorder="1" applyAlignment="1">
      <alignment horizontal="left" vertical="center" wrapText="1"/>
    </xf>
    <xf numFmtId="0" fontId="6" fillId="0" borderId="11" xfId="1" applyFill="1" applyBorder="1" applyAlignment="1">
      <alignment wrapText="1"/>
    </xf>
    <xf numFmtId="0" fontId="6" fillId="5" borderId="11" xfId="1" applyFill="1" applyBorder="1" applyAlignment="1">
      <alignment horizontal="left" vertical="center" wrapText="1"/>
    </xf>
    <xf numFmtId="0" fontId="0" fillId="3" borderId="0" xfId="0" applyFill="1" applyAlignment="1">
      <alignment horizontal="center" vertical="top" wrapText="1"/>
    </xf>
    <xf numFmtId="0" fontId="2" fillId="2" borderId="45" xfId="0" applyFont="1" applyFill="1" applyBorder="1" applyAlignment="1">
      <alignment horizontal="center" vertical="center" wrapText="1"/>
    </xf>
    <xf numFmtId="0" fontId="3" fillId="3" borderId="0" xfId="0" applyFont="1" applyFill="1" applyAlignment="1">
      <alignment horizontal="center" vertical="center" wrapText="1"/>
    </xf>
    <xf numFmtId="0" fontId="37" fillId="0" borderId="18"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126" xfId="0" applyFont="1" applyBorder="1" applyAlignment="1">
      <alignment horizontal="center" vertical="center" wrapText="1"/>
    </xf>
    <xf numFmtId="0" fontId="4" fillId="3" borderId="0" xfId="0" applyFont="1" applyFill="1" applyAlignment="1">
      <alignment horizontal="left" vertical="top" wrapText="1"/>
    </xf>
    <xf numFmtId="0" fontId="157" fillId="39" borderId="0" xfId="0" applyFont="1" applyFill="1" applyAlignment="1">
      <alignment horizontal="left" vertical="top" wrapText="1"/>
    </xf>
    <xf numFmtId="0" fontId="168" fillId="0" borderId="0" xfId="0" applyFont="1"/>
    <xf numFmtId="0" fontId="3" fillId="3" borderId="52" xfId="0" applyFont="1" applyFill="1" applyBorder="1" applyAlignment="1">
      <alignment horizontal="center" vertical="center"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39"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2" fillId="2" borderId="45" xfId="0" applyFont="1" applyFill="1" applyBorder="1" applyAlignment="1">
      <alignment horizontal="center" vertical="center"/>
    </xf>
    <xf numFmtId="0" fontId="28" fillId="4" borderId="151" xfId="0" applyFont="1" applyFill="1" applyBorder="1" applyAlignment="1">
      <alignment horizontal="left" vertical="center" wrapText="1"/>
    </xf>
    <xf numFmtId="0" fontId="28" fillId="4" borderId="152" xfId="0" applyFont="1" applyFill="1" applyBorder="1" applyAlignment="1">
      <alignment horizontal="left" vertical="center" wrapText="1"/>
    </xf>
    <xf numFmtId="0" fontId="0" fillId="12" borderId="149" xfId="0" applyFill="1" applyBorder="1" applyAlignment="1" applyProtection="1">
      <alignment horizontal="left" vertical="center"/>
      <protection locked="0"/>
    </xf>
    <xf numFmtId="0" fontId="0" fillId="12" borderId="150" xfId="0" applyFill="1" applyBorder="1" applyAlignment="1" applyProtection="1">
      <alignment horizontal="left" vertical="center"/>
      <protection locked="0"/>
    </xf>
    <xf numFmtId="0" fontId="125" fillId="3" borderId="127" xfId="0" applyFont="1" applyFill="1" applyBorder="1" applyAlignment="1">
      <alignment horizontal="center" vertical="center"/>
    </xf>
    <xf numFmtId="0" fontId="105" fillId="32" borderId="125" xfId="0" applyFont="1" applyFill="1" applyBorder="1" applyAlignment="1">
      <alignment horizontal="center" vertical="center" wrapText="1"/>
    </xf>
    <xf numFmtId="0" fontId="41" fillId="5" borderId="11" xfId="1" applyFont="1" applyFill="1" applyBorder="1" applyAlignment="1" applyProtection="1">
      <alignment horizontal="left" vertical="center" wrapText="1"/>
    </xf>
    <xf numFmtId="0" fontId="13" fillId="0" borderId="98" xfId="0" applyFont="1" applyBorder="1" applyAlignment="1">
      <alignment horizontal="left" vertical="center" wrapText="1"/>
    </xf>
    <xf numFmtId="0" fontId="13" fillId="0" borderId="49" xfId="0" applyFont="1" applyBorder="1" applyAlignment="1">
      <alignment horizontal="left" vertical="center" wrapText="1"/>
    </xf>
    <xf numFmtId="0" fontId="41" fillId="0" borderId="98" xfId="1" applyFont="1" applyBorder="1" applyAlignment="1" applyProtection="1">
      <alignment horizontal="left" vertical="center" wrapText="1"/>
    </xf>
    <xf numFmtId="0" fontId="41" fillId="0" borderId="99" xfId="1" applyFont="1" applyBorder="1" applyAlignment="1" applyProtection="1">
      <alignment horizontal="left" vertical="center" wrapText="1"/>
    </xf>
    <xf numFmtId="0" fontId="41" fillId="0" borderId="49" xfId="1" applyFont="1" applyBorder="1" applyAlignment="1" applyProtection="1">
      <alignment horizontal="left" vertical="center" wrapText="1"/>
    </xf>
    <xf numFmtId="0" fontId="60" fillId="5" borderId="11" xfId="0" applyFont="1" applyFill="1" applyBorder="1" applyAlignment="1">
      <alignment horizontal="left" vertical="center" wrapText="1"/>
    </xf>
    <xf numFmtId="0" fontId="41" fillId="0" borderId="158" xfId="1" applyFont="1" applyBorder="1" applyAlignment="1" applyProtection="1">
      <alignment horizontal="left" vertical="center" wrapText="1"/>
    </xf>
    <xf numFmtId="0" fontId="41" fillId="0" borderId="159" xfId="1" applyFont="1" applyBorder="1" applyAlignment="1" applyProtection="1">
      <alignment horizontal="left" vertical="center" wrapText="1"/>
    </xf>
    <xf numFmtId="0" fontId="92" fillId="2" borderId="112" xfId="4" applyFont="1" applyFill="1" applyBorder="1" applyAlignment="1">
      <alignment horizontal="right"/>
    </xf>
    <xf numFmtId="0" fontId="100" fillId="30" borderId="0" xfId="4" applyFont="1" applyFill="1" applyAlignment="1">
      <alignment horizontal="left" wrapText="1"/>
    </xf>
    <xf numFmtId="0" fontId="25" fillId="0" borderId="111" xfId="0" applyFont="1" applyBorder="1" applyAlignment="1">
      <alignment vertical="center" wrapText="1"/>
    </xf>
    <xf numFmtId="0" fontId="73" fillId="0" borderId="111" xfId="0" applyFont="1" applyBorder="1" applyAlignment="1">
      <alignment horizontal="left" vertical="center" wrapText="1"/>
    </xf>
    <xf numFmtId="0" fontId="152" fillId="33" borderId="154" xfId="0" applyFont="1" applyFill="1" applyBorder="1" applyAlignment="1">
      <alignment horizontal="left" vertical="center"/>
    </xf>
    <xf numFmtId="0" fontId="152" fillId="33" borderId="155" xfId="0" applyFont="1" applyFill="1" applyBorder="1" applyAlignment="1">
      <alignment horizontal="left" vertical="center"/>
    </xf>
    <xf numFmtId="0" fontId="58" fillId="37" borderId="18" xfId="0" applyFont="1" applyFill="1" applyBorder="1" applyAlignment="1">
      <alignment vertical="center" wrapText="1"/>
    </xf>
    <xf numFmtId="0" fontId="58" fillId="37" borderId="126" xfId="0" applyFont="1" applyFill="1" applyBorder="1" applyAlignment="1">
      <alignment vertical="center" wrapText="1"/>
    </xf>
    <xf numFmtId="0" fontId="151" fillId="14" borderId="18" xfId="0" applyFont="1" applyFill="1" applyBorder="1" applyAlignment="1">
      <alignment vertical="center" wrapText="1"/>
    </xf>
    <xf numFmtId="0" fontId="151" fillId="14" borderId="126" xfId="0" applyFont="1" applyFill="1" applyBorder="1" applyAlignment="1">
      <alignment vertical="center" wrapText="1"/>
    </xf>
    <xf numFmtId="0" fontId="151" fillId="19" borderId="18" xfId="0" applyFont="1" applyFill="1" applyBorder="1" applyAlignment="1">
      <alignment vertical="center" wrapText="1"/>
    </xf>
    <xf numFmtId="0" fontId="151" fillId="19" borderId="126" xfId="0" applyFont="1" applyFill="1" applyBorder="1" applyAlignment="1">
      <alignment vertical="center" wrapText="1"/>
    </xf>
    <xf numFmtId="0" fontId="151" fillId="21" borderId="18" xfId="0" applyFont="1" applyFill="1" applyBorder="1" applyAlignment="1">
      <alignment vertical="center" wrapText="1"/>
    </xf>
    <xf numFmtId="0" fontId="151" fillId="21" borderId="126" xfId="0" applyFont="1" applyFill="1" applyBorder="1" applyAlignment="1">
      <alignment vertical="center" wrapText="1"/>
    </xf>
    <xf numFmtId="0" fontId="151" fillId="16" borderId="18" xfId="0" applyFont="1" applyFill="1" applyBorder="1" applyAlignment="1">
      <alignment vertical="center" wrapText="1"/>
    </xf>
    <xf numFmtId="0" fontId="151" fillId="16" borderId="126" xfId="0" applyFont="1" applyFill="1" applyBorder="1" applyAlignment="1">
      <alignment vertical="center" wrapText="1"/>
    </xf>
    <xf numFmtId="0" fontId="141" fillId="2" borderId="135" xfId="0" applyFont="1" applyFill="1" applyBorder="1" applyAlignment="1">
      <alignment horizontal="center" vertical="center" wrapText="1"/>
    </xf>
    <xf numFmtId="0" fontId="141" fillId="2" borderId="64" xfId="0" applyFont="1" applyFill="1" applyBorder="1" applyAlignment="1">
      <alignment horizontal="center" vertical="center" wrapText="1"/>
    </xf>
    <xf numFmtId="0" fontId="62" fillId="36" borderId="143" xfId="0" applyFont="1" applyFill="1" applyBorder="1" applyAlignment="1">
      <alignment horizontal="center" vertical="center" readingOrder="1"/>
    </xf>
    <xf numFmtId="0" fontId="62" fillId="36" borderId="0" xfId="0" applyFont="1" applyFill="1" applyAlignment="1">
      <alignment horizontal="center" vertical="center" readingOrder="1"/>
    </xf>
    <xf numFmtId="0" fontId="61" fillId="4" borderId="83" xfId="0" applyFont="1" applyFill="1" applyBorder="1" applyAlignment="1">
      <alignment horizontal="center" vertical="top" wrapText="1"/>
    </xf>
    <xf numFmtId="0" fontId="61" fillId="4" borderId="84" xfId="0" applyFont="1" applyFill="1" applyBorder="1" applyAlignment="1">
      <alignment vertical="center" wrapText="1"/>
    </xf>
    <xf numFmtId="0" fontId="62" fillId="2" borderId="83" xfId="0" applyFont="1" applyFill="1" applyBorder="1" applyAlignment="1">
      <alignment horizontal="left" vertical="center" wrapText="1"/>
    </xf>
    <xf numFmtId="0" fontId="61" fillId="4" borderId="84" xfId="0" applyFont="1" applyFill="1" applyBorder="1" applyAlignment="1">
      <alignment horizontal="center" vertical="top" wrapText="1"/>
    </xf>
    <xf numFmtId="0" fontId="61" fillId="4" borderId="85" xfId="0" applyFont="1" applyFill="1" applyBorder="1" applyAlignment="1">
      <alignment horizontal="center" vertical="top" wrapText="1"/>
    </xf>
    <xf numFmtId="0" fontId="62" fillId="32" borderId="130" xfId="0" applyFont="1" applyFill="1" applyBorder="1" applyAlignment="1">
      <alignment horizontal="center" vertical="center" wrapText="1"/>
    </xf>
    <xf numFmtId="0" fontId="62" fillId="32" borderId="130" xfId="0" applyFont="1" applyFill="1" applyBorder="1" applyAlignment="1">
      <alignment horizontal="center" vertical="top" wrapText="1"/>
    </xf>
    <xf numFmtId="0" fontId="62" fillId="32" borderId="130" xfId="0" applyFont="1" applyFill="1" applyBorder="1" applyAlignment="1">
      <alignment vertical="center" wrapText="1"/>
    </xf>
    <xf numFmtId="0" fontId="62" fillId="34" borderId="129" xfId="0" applyFont="1" applyFill="1" applyBorder="1" applyAlignment="1">
      <alignment horizontal="left" vertical="center" wrapText="1"/>
    </xf>
  </cellXfs>
  <cellStyles count="6">
    <cellStyle name="Lien hypertexte" xfId="1" builtinId="8"/>
    <cellStyle name="Milliers 2" xfId="5" xr:uid="{00000000-0005-0000-0000-000033000000}"/>
    <cellStyle name="Normal" xfId="0" builtinId="0"/>
    <cellStyle name="Normal 2" xfId="3" xr:uid="{09ABF6CA-3EBA-42D2-A9F4-803445B9E744}"/>
    <cellStyle name="Normal_Auto-diag Groupe CHD" xfId="4" xr:uid="{9647710F-D997-4854-A774-B3C626F0A730}"/>
    <cellStyle name="Pourcentage" xfId="2" builtinId="5"/>
  </cellStyles>
  <dxfs count="15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color rgb="FF00FF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92D050"/>
        </patternFill>
      </fill>
    </dxf>
    <dxf>
      <font>
        <color theme="0"/>
      </font>
      <fill>
        <patternFill>
          <bgColor rgb="FFFF0000"/>
        </patternFill>
      </fill>
    </dxf>
    <dxf>
      <font>
        <color theme="0"/>
      </font>
      <fill>
        <patternFill>
          <bgColor rgb="FFFF0000"/>
        </patternFill>
      </fill>
    </dxf>
    <dxf>
      <font>
        <color rgb="FFFF0000"/>
      </font>
    </dxf>
    <dxf>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5E7121"/>
      </font>
      <fill>
        <patternFill>
          <bgColor rgb="FF5E7121"/>
        </patternFill>
      </fill>
    </dxf>
    <dxf>
      <font>
        <color rgb="FF5E7121"/>
      </font>
      <fill>
        <patternFill>
          <bgColor rgb="FF5E7121"/>
        </patternFill>
      </fill>
    </dxf>
    <dxf>
      <font>
        <color rgb="FF5E7121"/>
      </font>
      <fill>
        <patternFill>
          <bgColor rgb="FF5E7121"/>
        </patternFill>
      </fill>
    </dxf>
    <dxf>
      <font>
        <color rgb="FF5E7121"/>
      </font>
      <fill>
        <patternFill>
          <bgColor rgb="FF5E7121"/>
        </patternFill>
      </fill>
    </dxf>
    <dxf>
      <font>
        <color rgb="FF5E7121"/>
      </font>
      <fill>
        <patternFill>
          <bgColor rgb="FF5E7121"/>
        </patternFill>
      </fill>
    </dxf>
    <dxf>
      <font>
        <color rgb="FF5E7121"/>
      </font>
      <fill>
        <patternFill>
          <bgColor rgb="FF5E7121"/>
        </patternFill>
      </fill>
    </dxf>
    <dxf>
      <font>
        <b/>
        <i val="0"/>
        <color rgb="FFFF0000"/>
      </font>
    </dxf>
    <dxf>
      <font>
        <color rgb="FF00FF00"/>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617458"/>
      <color rgb="FFEDFFB7"/>
      <color rgb="FFB1D349"/>
      <color rgb="FFE3EFBB"/>
      <color rgb="FF5E7121"/>
      <color rgb="FF00FF00"/>
      <color rgb="FFDAC2EC"/>
      <color rgb="FFC1D72F"/>
      <color rgb="FFC198E0"/>
      <color rgb="FFC7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évaluation de départ</a:t>
            </a:r>
          </a:p>
        </c:rich>
      </c:tx>
      <c:layout>
        <c:manualLayout>
          <c:xMode val="edge"/>
          <c:yMode val="edge"/>
          <c:x val="0.29862306201550387"/>
          <c:y val="1.790506715506715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tx>
            <c:strRef>
              <c:f>'5 - Résultats LABEL ECOPROD'!$D$15</c:f>
              <c:strCache>
                <c:ptCount val="1"/>
                <c:pt idx="0">
                  <c:v>évaluation de départ</c:v>
                </c:pt>
              </c:strCache>
            </c:strRef>
          </c:tx>
          <c:spPr>
            <a:ln w="25400" cap="rnd">
              <a:solidFill>
                <a:srgbClr val="B1D349"/>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0">
                  <c:v>A</c:v>
                </c:pt>
                <c:pt idx="1">
                  <c:v>B</c:v>
                </c:pt>
                <c:pt idx="2">
                  <c:v>C</c:v>
                </c:pt>
                <c:pt idx="3">
                  <c:v>D</c:v>
                </c:pt>
                <c:pt idx="4">
                  <c:v>E</c:v>
                </c:pt>
                <c:pt idx="5">
                  <c:v>F</c:v>
                </c:pt>
                <c:pt idx="6">
                  <c:v>G</c:v>
                </c:pt>
                <c:pt idx="7">
                  <c:v>H</c:v>
                </c:pt>
                <c:pt idx="8">
                  <c:v>I</c:v>
                </c:pt>
                <c:pt idx="9">
                  <c:v>J</c:v>
                </c:pt>
              </c:strCache>
            </c:strRef>
          </c:cat>
          <c:val>
            <c:numRef>
              <c:extLst>
                <c:ext xmlns:c15="http://schemas.microsoft.com/office/drawing/2012/chart" uri="{02D57815-91ED-43cb-92C2-25804820EDAC}">
                  <c15:fullRef>
                    <c15:sqref>'5 - Résultats LABEL ECOPROD'!$D$16:$D$26</c15:sqref>
                  </c15:fullRef>
                </c:ext>
              </c:extLst>
              <c:f>'5 - Résultats LABEL ECOPROD'!$D$17:$D$26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9D-49AF-B702-4D5B95376E8F}"/>
            </c:ext>
          </c:extLst>
        </c:ser>
        <c:ser>
          <c:idx val="1"/>
          <c:order val="1"/>
          <c:tx>
            <c:strRef>
              <c:f>'5 - Résultats LABEL ECOPROD'!$F$15</c:f>
              <c:strCache>
                <c:ptCount val="1"/>
                <c:pt idx="0">
                  <c:v>justificatif</c:v>
                </c:pt>
              </c:strCache>
              <c:extLst xmlns:c15="http://schemas.microsoft.com/office/drawing/2012/chart"/>
            </c:strRef>
          </c:tx>
          <c:spPr>
            <a:ln w="28575" cap="rnd">
              <a:solidFill>
                <a:schemeClr val="accent2"/>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1">
                  <c:v>A</c:v>
                </c:pt>
                <c:pt idx="2">
                  <c:v>B</c:v>
                </c:pt>
                <c:pt idx="3">
                  <c:v>C</c:v>
                </c:pt>
                <c:pt idx="4">
                  <c:v>D</c:v>
                </c:pt>
                <c:pt idx="5">
                  <c:v>E</c:v>
                </c:pt>
                <c:pt idx="6">
                  <c:v>F</c:v>
                </c:pt>
                <c:pt idx="7">
                  <c:v>G</c:v>
                </c:pt>
                <c:pt idx="8">
                  <c:v>H</c:v>
                </c:pt>
                <c:pt idx="9">
                  <c:v>I</c:v>
                </c:pt>
                <c:pt idx="10">
                  <c:v>J</c:v>
                </c:pt>
              </c:strCache>
            </c:strRef>
          </c:cat>
          <c:val>
            <c:numRef>
              <c:extLst>
                <c:ext xmlns:c15="http://schemas.microsoft.com/office/drawing/2012/chart" uri="{02D57815-91ED-43cb-92C2-25804820EDAC}">
                  <c15:fullRef>
                    <c15:sqref>'5 - Résultats LABEL ECOPROD'!$F$16:$F$26</c15:sqref>
                  </c15:fullRef>
                </c:ext>
              </c:extLst>
              <c:f>'5 - Résultats LABEL ECOPROD'!$F$17:$F$26</c:f>
            </c:numRef>
          </c:val>
          <c:extLst xmlns:c15="http://schemas.microsoft.com/office/drawing/2012/chart">
            <c:ext xmlns:c16="http://schemas.microsoft.com/office/drawing/2014/chart" uri="{C3380CC4-5D6E-409C-BE32-E72D297353CC}">
              <c16:uniqueId val="{00000001-839D-49AF-B702-4D5B95376E8F}"/>
            </c:ext>
          </c:extLst>
        </c:ser>
        <c:ser>
          <c:idx val="3"/>
          <c:order val="3"/>
          <c:tx>
            <c:strRef>
              <c:f>'5 - Résultats LABEL ECOPROD'!$I$15</c:f>
              <c:strCache>
                <c:ptCount val="1"/>
                <c:pt idx="0">
                  <c:v>finale</c:v>
                </c:pt>
              </c:strCache>
              <c:extLst xmlns:c15="http://schemas.microsoft.com/office/drawing/2012/chart"/>
            </c:strRef>
          </c:tx>
          <c:spPr>
            <a:ln w="28575" cap="rnd">
              <a:solidFill>
                <a:schemeClr val="accent4"/>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1">
                  <c:v>A</c:v>
                </c:pt>
                <c:pt idx="2">
                  <c:v>B</c:v>
                </c:pt>
                <c:pt idx="3">
                  <c:v>C</c:v>
                </c:pt>
                <c:pt idx="4">
                  <c:v>D</c:v>
                </c:pt>
                <c:pt idx="5">
                  <c:v>E</c:v>
                </c:pt>
                <c:pt idx="6">
                  <c:v>F</c:v>
                </c:pt>
                <c:pt idx="7">
                  <c:v>G</c:v>
                </c:pt>
                <c:pt idx="8">
                  <c:v>H</c:v>
                </c:pt>
                <c:pt idx="9">
                  <c:v>I</c:v>
                </c:pt>
                <c:pt idx="10">
                  <c:v>J</c:v>
                </c:pt>
              </c:strCache>
            </c:strRef>
          </c:cat>
          <c:val>
            <c:numRef>
              <c:extLst>
                <c:ext xmlns:c15="http://schemas.microsoft.com/office/drawing/2012/chart" uri="{02D57815-91ED-43cb-92C2-25804820EDAC}">
                  <c15:fullRef>
                    <c15:sqref>'5 - Résultats LABEL ECOPROD'!$I$16:$I$26</c15:sqref>
                  </c15:fullRef>
                </c:ext>
              </c:extLst>
              <c:f>'5 - Résultats LABEL ECOPROD'!$I$17:$I$26</c:f>
            </c:numRef>
          </c:val>
          <c:extLst xmlns:c15="http://schemas.microsoft.com/office/drawing/2012/chart">
            <c:ext xmlns:c16="http://schemas.microsoft.com/office/drawing/2014/chart" uri="{C3380CC4-5D6E-409C-BE32-E72D297353CC}">
              <c16:uniqueId val="{00000003-839D-49AF-B702-4D5B95376E8F}"/>
            </c:ext>
          </c:extLst>
        </c:ser>
        <c:dLbls>
          <c:showLegendKey val="0"/>
          <c:showVal val="0"/>
          <c:showCatName val="0"/>
          <c:showSerName val="0"/>
          <c:showPercent val="0"/>
          <c:showBubbleSize val="0"/>
        </c:dLbls>
        <c:axId val="754810512"/>
        <c:axId val="193097504"/>
        <c:extLst>
          <c:ext xmlns:c15="http://schemas.microsoft.com/office/drawing/2012/chart" uri="{02D57815-91ED-43cb-92C2-25804820EDAC}">
            <c15:filteredRadarSeries>
              <c15:ser>
                <c:idx val="2"/>
                <c:order val="2"/>
                <c:tx>
                  <c:strRef>
                    <c:extLst>
                      <c:ext uri="{02D57815-91ED-43cb-92C2-25804820EDAC}">
                        <c15:formulaRef>
                          <c15:sqref>'5 - Résultats LABEL ECOPROD'!$H$15</c15:sqref>
                        </c15:formulaRef>
                      </c:ext>
                    </c:extLst>
                    <c:strCache>
                      <c:ptCount val="1"/>
                      <c:pt idx="0">
                        <c:v>cotation finale par AFNOR Certifcation</c:v>
                      </c:pt>
                    </c:strCache>
                  </c:strRef>
                </c:tx>
                <c:spPr>
                  <a:ln w="28575" cap="rnd">
                    <a:solidFill>
                      <a:schemeClr val="accent3"/>
                    </a:solidFill>
                    <a:round/>
                  </a:ln>
                  <a:effectLst/>
                </c:spPr>
                <c:marker>
                  <c:symbol val="none"/>
                </c:marker>
                <c:cat>
                  <c:strRef>
                    <c:extLst>
                      <c:ext uri="{02D57815-91ED-43cb-92C2-25804820EDAC}">
                        <c15:fullRef>
                          <c15:sqref>'5 - Résultats LABEL ECOPROD'!$B$16:$B$26</c15:sqref>
                        </c15:fullRef>
                        <c15:formulaRef>
                          <c15:sqref>'5 - Résultats LABEL ECOPROD'!$B$17:$B$26</c15:sqref>
                        </c15:formulaRef>
                      </c:ext>
                    </c:extLst>
                    <c:strCache>
                      <c:ptCount val="10"/>
                      <c:pt idx="0">
                        <c:v>A</c:v>
                      </c:pt>
                      <c:pt idx="1">
                        <c:v>B</c:v>
                      </c:pt>
                      <c:pt idx="2">
                        <c:v>C</c:v>
                      </c:pt>
                      <c:pt idx="3">
                        <c:v>D</c:v>
                      </c:pt>
                      <c:pt idx="4">
                        <c:v>E</c:v>
                      </c:pt>
                      <c:pt idx="5">
                        <c:v>F</c:v>
                      </c:pt>
                      <c:pt idx="6">
                        <c:v>G</c:v>
                      </c:pt>
                      <c:pt idx="7">
                        <c:v>H</c:v>
                      </c:pt>
                      <c:pt idx="8">
                        <c:v>I</c:v>
                      </c:pt>
                      <c:pt idx="9">
                        <c:v>J</c:v>
                      </c:pt>
                    </c:strCache>
                  </c:strRef>
                </c:cat>
                <c:val>
                  <c:numRef>
                    <c:extLst>
                      <c:ext uri="{02D57815-91ED-43cb-92C2-25804820EDAC}">
                        <c15:fullRef>
                          <c15:sqref>'5 - Résultats LABEL ECOPROD'!$H$16:$H$26</c15:sqref>
                        </c15:fullRef>
                        <c15:formulaRef>
                          <c15:sqref>'5 - Résultats LABEL ECOPROD'!$H$17:$H$26</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9D-49AF-B702-4D5B95376E8F}"/>
                  </c:ext>
                </c:extLst>
              </c15:ser>
            </c15:filteredRadarSeries>
          </c:ext>
        </c:extLst>
      </c:radarChart>
      <c:catAx>
        <c:axId val="75481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3097504"/>
        <c:crosses val="autoZero"/>
        <c:auto val="1"/>
        <c:lblAlgn val="ctr"/>
        <c:lblOffset val="100"/>
        <c:noMultiLvlLbl val="0"/>
      </c:catAx>
      <c:valAx>
        <c:axId val="193097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3175">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810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détail de la cotation finale</a:t>
            </a:r>
          </a:p>
          <a:p>
            <a:pPr>
              <a:defRPr sz="1200" b="1"/>
            </a:pPr>
            <a:r>
              <a:rPr lang="en-US" sz="1200" b="1"/>
              <a:t>par AFNOR Certifcation</a:t>
            </a:r>
          </a:p>
        </c:rich>
      </c:tx>
      <c:layout>
        <c:manualLayout>
          <c:xMode val="edge"/>
          <c:yMode val="edge"/>
          <c:x val="0.21121317829457362"/>
          <c:y val="2.565811965811965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4168941088739748"/>
          <c:y val="0.19742074074074073"/>
          <c:w val="0.73439895600298288"/>
          <c:h val="0.69536185185185184"/>
        </c:manualLayout>
      </c:layout>
      <c:radarChart>
        <c:radarStyle val="marker"/>
        <c:varyColors val="0"/>
        <c:ser>
          <c:idx val="1"/>
          <c:order val="1"/>
          <c:tx>
            <c:strRef>
              <c:f>'5 - Résultats LABEL ECOPROD'!$F$15</c:f>
              <c:strCache>
                <c:ptCount val="1"/>
                <c:pt idx="0">
                  <c:v>justificatif</c:v>
                </c:pt>
              </c:strCache>
              <c:extLst xmlns:c15="http://schemas.microsoft.com/office/drawing/2012/chart"/>
            </c:strRef>
          </c:tx>
          <c:spPr>
            <a:ln w="28575" cap="rnd">
              <a:solidFill>
                <a:schemeClr val="accent2"/>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1">
                  <c:v>A</c:v>
                </c:pt>
                <c:pt idx="2">
                  <c:v>B</c:v>
                </c:pt>
                <c:pt idx="3">
                  <c:v>C</c:v>
                </c:pt>
                <c:pt idx="4">
                  <c:v>D</c:v>
                </c:pt>
                <c:pt idx="5">
                  <c:v>E</c:v>
                </c:pt>
                <c:pt idx="6">
                  <c:v>F</c:v>
                </c:pt>
                <c:pt idx="7">
                  <c:v>G</c:v>
                </c:pt>
                <c:pt idx="8">
                  <c:v>H</c:v>
                </c:pt>
                <c:pt idx="9">
                  <c:v>I</c:v>
                </c:pt>
                <c:pt idx="10">
                  <c:v>J</c:v>
                </c:pt>
              </c:strCache>
            </c:strRef>
          </c:cat>
          <c:val>
            <c:numRef>
              <c:extLst>
                <c:ext xmlns:c15="http://schemas.microsoft.com/office/drawing/2012/chart" uri="{02D57815-91ED-43cb-92C2-25804820EDAC}">
                  <c15:fullRef>
                    <c15:sqref>'5 - Résultats LABEL ECOPROD'!$F$16:$F$26</c15:sqref>
                  </c15:fullRef>
                </c:ext>
              </c:extLst>
              <c:f>'5 - Résultats LABEL ECOPROD'!$F$17:$F$26</c:f>
            </c:numRef>
          </c:val>
          <c:extLst xmlns:c15="http://schemas.microsoft.com/office/drawing/2012/chart">
            <c:ext xmlns:c16="http://schemas.microsoft.com/office/drawing/2014/chart" uri="{C3380CC4-5D6E-409C-BE32-E72D297353CC}">
              <c16:uniqueId val="{00000001-839D-49AF-B702-4D5B95376E8F}"/>
            </c:ext>
          </c:extLst>
        </c:ser>
        <c:ser>
          <c:idx val="2"/>
          <c:order val="2"/>
          <c:tx>
            <c:strRef>
              <c:f>'5 - Résultats LABEL ECOPROD'!$H$15</c:f>
              <c:strCache>
                <c:ptCount val="1"/>
                <c:pt idx="0">
                  <c:v>cotation finale par AFNOR Certifcation</c:v>
                </c:pt>
              </c:strCache>
              <c:extLst xmlns:c15="http://schemas.microsoft.com/office/drawing/2012/chart"/>
            </c:strRef>
          </c:tx>
          <c:spPr>
            <a:ln w="25400" cap="rnd">
              <a:solidFill>
                <a:srgbClr val="7030A0"/>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0">
                  <c:v>A</c:v>
                </c:pt>
                <c:pt idx="1">
                  <c:v>B</c:v>
                </c:pt>
                <c:pt idx="2">
                  <c:v>C</c:v>
                </c:pt>
                <c:pt idx="3">
                  <c:v>D</c:v>
                </c:pt>
                <c:pt idx="4">
                  <c:v>E</c:v>
                </c:pt>
                <c:pt idx="5">
                  <c:v>F</c:v>
                </c:pt>
                <c:pt idx="6">
                  <c:v>G</c:v>
                </c:pt>
                <c:pt idx="7">
                  <c:v>H</c:v>
                </c:pt>
                <c:pt idx="8">
                  <c:v>I</c:v>
                </c:pt>
                <c:pt idx="9">
                  <c:v>J</c:v>
                </c:pt>
              </c:strCache>
            </c:strRef>
          </c:cat>
          <c:val>
            <c:numRef>
              <c:extLst>
                <c:ext xmlns:c15="http://schemas.microsoft.com/office/drawing/2012/chart" uri="{02D57815-91ED-43cb-92C2-25804820EDAC}">
                  <c15:fullRef>
                    <c15:sqref>'5 - Résultats LABEL ECOPROD'!$H$16:$H$26</c15:sqref>
                  </c15:fullRef>
                </c:ext>
              </c:extLst>
              <c:f>'5 - Résultats LABEL ECOPROD'!$H$17:$H$26</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2-839D-49AF-B702-4D5B95376E8F}"/>
            </c:ext>
          </c:extLst>
        </c:ser>
        <c:ser>
          <c:idx val="3"/>
          <c:order val="3"/>
          <c:tx>
            <c:strRef>
              <c:f>'5 - Résultats LABEL ECOPROD'!$I$15</c:f>
              <c:strCache>
                <c:ptCount val="1"/>
                <c:pt idx="0">
                  <c:v>finale</c:v>
                </c:pt>
              </c:strCache>
              <c:extLst xmlns:c15="http://schemas.microsoft.com/office/drawing/2012/chart"/>
            </c:strRef>
          </c:tx>
          <c:spPr>
            <a:ln w="28575" cap="rnd">
              <a:solidFill>
                <a:schemeClr val="accent4"/>
              </a:solidFill>
              <a:round/>
            </a:ln>
            <a:effectLst/>
          </c:spPr>
          <c:marker>
            <c:symbol val="none"/>
          </c:marker>
          <c:cat>
            <c:strRef>
              <c:extLst>
                <c:ext xmlns:c15="http://schemas.microsoft.com/office/drawing/2012/chart" uri="{02D57815-91ED-43cb-92C2-25804820EDAC}">
                  <c15:fullRef>
                    <c15:sqref>'5 - Résultats LABEL ECOPROD'!$B$16:$B$26</c15:sqref>
                  </c15:fullRef>
                </c:ext>
              </c:extLst>
              <c:f>'5 - Résultats LABEL ECOPROD'!$B$17:$B$26</c:f>
              <c:strCache>
                <c:ptCount val="10"/>
                <c:pt idx="1">
                  <c:v>A</c:v>
                </c:pt>
                <c:pt idx="2">
                  <c:v>B</c:v>
                </c:pt>
                <c:pt idx="3">
                  <c:v>C</c:v>
                </c:pt>
                <c:pt idx="4">
                  <c:v>D</c:v>
                </c:pt>
                <c:pt idx="5">
                  <c:v>E</c:v>
                </c:pt>
                <c:pt idx="6">
                  <c:v>F</c:v>
                </c:pt>
                <c:pt idx="7">
                  <c:v>G</c:v>
                </c:pt>
                <c:pt idx="8">
                  <c:v>H</c:v>
                </c:pt>
                <c:pt idx="9">
                  <c:v>I</c:v>
                </c:pt>
                <c:pt idx="10">
                  <c:v>J</c:v>
                </c:pt>
              </c:strCache>
            </c:strRef>
          </c:cat>
          <c:val>
            <c:numRef>
              <c:extLst>
                <c:ext xmlns:c15="http://schemas.microsoft.com/office/drawing/2012/chart" uri="{02D57815-91ED-43cb-92C2-25804820EDAC}">
                  <c15:fullRef>
                    <c15:sqref>'5 - Résultats LABEL ECOPROD'!$I$16:$I$26</c15:sqref>
                  </c15:fullRef>
                </c:ext>
              </c:extLst>
              <c:f>'5 - Résultats LABEL ECOPROD'!$I$17:$I$26</c:f>
            </c:numRef>
          </c:val>
          <c:extLst xmlns:c15="http://schemas.microsoft.com/office/drawing/2012/chart">
            <c:ext xmlns:c16="http://schemas.microsoft.com/office/drawing/2014/chart" uri="{C3380CC4-5D6E-409C-BE32-E72D297353CC}">
              <c16:uniqueId val="{00000003-839D-49AF-B702-4D5B95376E8F}"/>
            </c:ext>
          </c:extLst>
        </c:ser>
        <c:dLbls>
          <c:showLegendKey val="0"/>
          <c:showVal val="0"/>
          <c:showCatName val="0"/>
          <c:showSerName val="0"/>
          <c:showPercent val="0"/>
          <c:showBubbleSize val="0"/>
        </c:dLbls>
        <c:axId val="754810512"/>
        <c:axId val="193097504"/>
        <c:extLst>
          <c:ext xmlns:c15="http://schemas.microsoft.com/office/drawing/2012/chart" uri="{02D57815-91ED-43cb-92C2-25804820EDAC}">
            <c15:filteredRadarSeries>
              <c15:ser>
                <c:idx val="0"/>
                <c:order val="0"/>
                <c:tx>
                  <c:strRef>
                    <c:extLst>
                      <c:ext uri="{02D57815-91ED-43cb-92C2-25804820EDAC}">
                        <c15:formulaRef>
                          <c15:sqref>'5 - Résultats LABEL ECOPROD'!$D$15</c15:sqref>
                        </c15:formulaRef>
                      </c:ext>
                    </c:extLst>
                    <c:strCache>
                      <c:ptCount val="1"/>
                      <c:pt idx="0">
                        <c:v>évaluation de départ</c:v>
                      </c:pt>
                    </c:strCache>
                  </c:strRef>
                </c:tx>
                <c:spPr>
                  <a:ln w="12700" cap="rnd">
                    <a:solidFill>
                      <a:schemeClr val="accent1"/>
                    </a:solidFill>
                    <a:round/>
                  </a:ln>
                  <a:effectLst/>
                </c:spPr>
                <c:marker>
                  <c:symbol val="none"/>
                </c:marker>
                <c:cat>
                  <c:strRef>
                    <c:extLst>
                      <c:ext uri="{02D57815-91ED-43cb-92C2-25804820EDAC}">
                        <c15:fullRef>
                          <c15:sqref>'5 - Résultats LABEL ECOPROD'!$B$16:$B$26</c15:sqref>
                        </c15:fullRef>
                        <c15:formulaRef>
                          <c15:sqref>'5 - Résultats LABEL ECOPROD'!$B$17:$B$26</c15:sqref>
                        </c15:formulaRef>
                      </c:ext>
                    </c:extLst>
                    <c:strCache>
                      <c:ptCount val="10"/>
                      <c:pt idx="0">
                        <c:v>A</c:v>
                      </c:pt>
                      <c:pt idx="1">
                        <c:v>B</c:v>
                      </c:pt>
                      <c:pt idx="2">
                        <c:v>C</c:v>
                      </c:pt>
                      <c:pt idx="3">
                        <c:v>D</c:v>
                      </c:pt>
                      <c:pt idx="4">
                        <c:v>E</c:v>
                      </c:pt>
                      <c:pt idx="5">
                        <c:v>F</c:v>
                      </c:pt>
                      <c:pt idx="6">
                        <c:v>G</c:v>
                      </c:pt>
                      <c:pt idx="7">
                        <c:v>H</c:v>
                      </c:pt>
                      <c:pt idx="8">
                        <c:v>I</c:v>
                      </c:pt>
                      <c:pt idx="9">
                        <c:v>J</c:v>
                      </c:pt>
                    </c:strCache>
                  </c:strRef>
                </c:cat>
                <c:val>
                  <c:numRef>
                    <c:extLst>
                      <c:ext uri="{02D57815-91ED-43cb-92C2-25804820EDAC}">
                        <c15:fullRef>
                          <c15:sqref>'5 - Résultats LABEL ECOPROD'!$D$16:$D$26</c15:sqref>
                        </c15:fullRef>
                        <c15:formulaRef>
                          <c15:sqref>'5 - Résultats LABEL ECOPROD'!$D$17:$D$26</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9D-49AF-B702-4D5B95376E8F}"/>
                  </c:ext>
                </c:extLst>
              </c15:ser>
            </c15:filteredRadarSeries>
          </c:ext>
        </c:extLst>
      </c:radarChart>
      <c:catAx>
        <c:axId val="75481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3097504"/>
        <c:crosses val="autoZero"/>
        <c:auto val="1"/>
        <c:lblAlgn val="ctr"/>
        <c:lblOffset val="100"/>
        <c:noMultiLvlLbl val="0"/>
      </c:catAx>
      <c:valAx>
        <c:axId val="193097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3175">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810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4108824</xdr:colOff>
      <xdr:row>0</xdr:row>
      <xdr:rowOff>44821</xdr:rowOff>
    </xdr:from>
    <xdr:to>
      <xdr:col>4</xdr:col>
      <xdr:colOff>47000</xdr:colOff>
      <xdr:row>0</xdr:row>
      <xdr:rowOff>1016821</xdr:rowOff>
    </xdr:to>
    <xdr:sp macro="" textlink="">
      <xdr:nvSpPr>
        <xdr:cNvPr id="2" name="Ellipse 1">
          <a:extLst>
            <a:ext uri="{FF2B5EF4-FFF2-40B4-BE49-F238E27FC236}">
              <a16:creationId xmlns:a16="http://schemas.microsoft.com/office/drawing/2014/main" id="{16DAFA9C-3924-44B2-BB03-82E0C4AA0205}"/>
            </a:ext>
          </a:extLst>
        </xdr:cNvPr>
        <xdr:cNvSpPr/>
      </xdr:nvSpPr>
      <xdr:spPr>
        <a:xfrm>
          <a:off x="9345706" y="44821"/>
          <a:ext cx="936000" cy="972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0</xdr:col>
      <xdr:colOff>0</xdr:colOff>
      <xdr:row>24</xdr:row>
      <xdr:rowOff>152805</xdr:rowOff>
    </xdr:from>
    <xdr:ext cx="1601881" cy="609600"/>
    <xdr:pic>
      <xdr:nvPicPr>
        <xdr:cNvPr id="6" name="Image 5">
          <a:extLst>
            <a:ext uri="{FF2B5EF4-FFF2-40B4-BE49-F238E27FC236}">
              <a16:creationId xmlns:a16="http://schemas.microsoft.com/office/drawing/2014/main" id="{24674B84-CED6-4EC2-BE42-7A09E616B0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0231"/>
          <a:ext cx="1601881"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4168590</xdr:colOff>
      <xdr:row>0</xdr:row>
      <xdr:rowOff>90894</xdr:rowOff>
    </xdr:from>
    <xdr:to>
      <xdr:col>4</xdr:col>
      <xdr:colOff>1920</xdr:colOff>
      <xdr:row>0</xdr:row>
      <xdr:rowOff>954894</xdr:rowOff>
    </xdr:to>
    <xdr:pic>
      <xdr:nvPicPr>
        <xdr:cNvPr id="10" name="Image 9">
          <a:extLst>
            <a:ext uri="{FF2B5EF4-FFF2-40B4-BE49-F238E27FC236}">
              <a16:creationId xmlns:a16="http://schemas.microsoft.com/office/drawing/2014/main" id="{D6DB7A91-9656-4D88-8CE9-C6856E4A08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05472" y="90894"/>
          <a:ext cx="816585" cy="86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77102</xdr:colOff>
      <xdr:row>28</xdr:row>
      <xdr:rowOff>169955</xdr:rowOff>
    </xdr:from>
    <xdr:to>
      <xdr:col>1</xdr:col>
      <xdr:colOff>392423</xdr:colOff>
      <xdr:row>46</xdr:row>
      <xdr:rowOff>16955</xdr:rowOff>
    </xdr:to>
    <xdr:graphicFrame macro="">
      <xdr:nvGraphicFramePr>
        <xdr:cNvPr id="3" name="Graphique 2">
          <a:extLst>
            <a:ext uri="{FF2B5EF4-FFF2-40B4-BE49-F238E27FC236}">
              <a16:creationId xmlns:a16="http://schemas.microsoft.com/office/drawing/2014/main" id="{93E7C601-419F-4359-8F38-2E257B3A65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68035</xdr:colOff>
      <xdr:row>28</xdr:row>
      <xdr:rowOff>169955</xdr:rowOff>
    </xdr:from>
    <xdr:to>
      <xdr:col>7</xdr:col>
      <xdr:colOff>1295035</xdr:colOff>
      <xdr:row>46</xdr:row>
      <xdr:rowOff>16955</xdr:rowOff>
    </xdr:to>
    <xdr:graphicFrame macro="">
      <xdr:nvGraphicFramePr>
        <xdr:cNvPr id="7" name="Graphique 6">
          <a:extLst>
            <a:ext uri="{FF2B5EF4-FFF2-40B4-BE49-F238E27FC236}">
              <a16:creationId xmlns:a16="http://schemas.microsoft.com/office/drawing/2014/main" id="{DCF4CC03-2458-4D62-BD55-83C1F5B94C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235525</xdr:colOff>
      <xdr:row>4</xdr:row>
      <xdr:rowOff>80529</xdr:rowOff>
    </xdr:from>
    <xdr:to>
      <xdr:col>8</xdr:col>
      <xdr:colOff>1205424</xdr:colOff>
      <xdr:row>4</xdr:row>
      <xdr:rowOff>1106745</xdr:rowOff>
    </xdr:to>
    <xdr:pic>
      <xdr:nvPicPr>
        <xdr:cNvPr id="2" name="Image 1">
          <a:extLst>
            <a:ext uri="{FF2B5EF4-FFF2-40B4-BE49-F238E27FC236}">
              <a16:creationId xmlns:a16="http://schemas.microsoft.com/office/drawing/2014/main" id="{472D63B3-E73D-4753-8F5C-3BC242092F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4475" y="861579"/>
          <a:ext cx="969899" cy="1026216"/>
        </a:xfrm>
        <a:prstGeom prst="rect">
          <a:avLst/>
        </a:prstGeom>
      </xdr:spPr>
    </xdr:pic>
    <xdr:clientData/>
  </xdr:twoCellAnchor>
  <xdr:twoCellAnchor editAs="oneCell">
    <xdr:from>
      <xdr:col>8</xdr:col>
      <xdr:colOff>165098</xdr:colOff>
      <xdr:row>5</xdr:row>
      <xdr:rowOff>85829</xdr:rowOff>
    </xdr:from>
    <xdr:to>
      <xdr:col>8</xdr:col>
      <xdr:colOff>1172885</xdr:colOff>
      <xdr:row>5</xdr:row>
      <xdr:rowOff>1111829</xdr:rowOff>
    </xdr:to>
    <xdr:pic>
      <xdr:nvPicPr>
        <xdr:cNvPr id="3" name="Image 2">
          <a:extLst>
            <a:ext uri="{FF2B5EF4-FFF2-40B4-BE49-F238E27FC236}">
              <a16:creationId xmlns:a16="http://schemas.microsoft.com/office/drawing/2014/main" id="{A49298E9-A6F0-45C1-BCC2-726913BF9F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04048" y="2073379"/>
          <a:ext cx="1007787" cy="1026000"/>
        </a:xfrm>
        <a:prstGeom prst="rect">
          <a:avLst/>
        </a:prstGeom>
      </xdr:spPr>
    </xdr:pic>
    <xdr:clientData/>
  </xdr:twoCellAnchor>
  <xdr:twoCellAnchor editAs="oneCell">
    <xdr:from>
      <xdr:col>8</xdr:col>
      <xdr:colOff>184150</xdr:colOff>
      <xdr:row>6</xdr:row>
      <xdr:rowOff>108925</xdr:rowOff>
    </xdr:from>
    <xdr:to>
      <xdr:col>8</xdr:col>
      <xdr:colOff>1191937</xdr:colOff>
      <xdr:row>6</xdr:row>
      <xdr:rowOff>1134925</xdr:rowOff>
    </xdr:to>
    <xdr:pic>
      <xdr:nvPicPr>
        <xdr:cNvPr id="4" name="Image 3">
          <a:extLst>
            <a:ext uri="{FF2B5EF4-FFF2-40B4-BE49-F238E27FC236}">
              <a16:creationId xmlns:a16="http://schemas.microsoft.com/office/drawing/2014/main" id="{2347D255-AC3A-41D6-9D47-B5445758100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23100" y="3302975"/>
          <a:ext cx="1007787" cy="1026000"/>
        </a:xfrm>
        <a:prstGeom prst="rect">
          <a:avLst/>
        </a:prstGeom>
      </xdr:spPr>
    </xdr:pic>
    <xdr:clientData/>
  </xdr:twoCellAnchor>
  <xdr:twoCellAnchor editAs="oneCell">
    <xdr:from>
      <xdr:col>8</xdr:col>
      <xdr:colOff>199731</xdr:colOff>
      <xdr:row>7</xdr:row>
      <xdr:rowOff>110080</xdr:rowOff>
    </xdr:from>
    <xdr:to>
      <xdr:col>8</xdr:col>
      <xdr:colOff>1207518</xdr:colOff>
      <xdr:row>7</xdr:row>
      <xdr:rowOff>1136080</xdr:rowOff>
    </xdr:to>
    <xdr:pic>
      <xdr:nvPicPr>
        <xdr:cNvPr id="5" name="Image 4">
          <a:extLst>
            <a:ext uri="{FF2B5EF4-FFF2-40B4-BE49-F238E27FC236}">
              <a16:creationId xmlns:a16="http://schemas.microsoft.com/office/drawing/2014/main" id="{1D85C6B2-D418-4C28-A2C6-4B814DF6221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038681" y="4510630"/>
          <a:ext cx="1007787" cy="1026000"/>
        </a:xfrm>
        <a:prstGeom prst="rect">
          <a:avLst/>
        </a:prstGeom>
      </xdr:spPr>
    </xdr:pic>
    <xdr:clientData/>
  </xdr:twoCellAnchor>
  <xdr:twoCellAnchor editAs="oneCell">
    <xdr:from>
      <xdr:col>8</xdr:col>
      <xdr:colOff>149513</xdr:colOff>
      <xdr:row>9</xdr:row>
      <xdr:rowOff>51197</xdr:rowOff>
    </xdr:from>
    <xdr:to>
      <xdr:col>8</xdr:col>
      <xdr:colOff>1163371</xdr:colOff>
      <xdr:row>14</xdr:row>
      <xdr:rowOff>153560</xdr:rowOff>
    </xdr:to>
    <xdr:pic>
      <xdr:nvPicPr>
        <xdr:cNvPr id="6" name="Image 5">
          <a:extLst>
            <a:ext uri="{FF2B5EF4-FFF2-40B4-BE49-F238E27FC236}">
              <a16:creationId xmlns:a16="http://schemas.microsoft.com/office/drawing/2014/main" id="{5200A74E-6299-43D5-8D48-1B9521DD234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806786" y="5823924"/>
          <a:ext cx="1013858" cy="102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agirpourlatransition.ademe.fr/particuliers/maison/menage/faire-menage-facon-plus-ecologique" TargetMode="External"/><Relationship Id="rId13" Type="http://schemas.openxmlformats.org/officeDocument/2006/relationships/hyperlink" Target="https://fr.distance.to/" TargetMode="External"/><Relationship Id="rId18" Type="http://schemas.openxmlformats.org/officeDocument/2006/relationships/hyperlink" Target="https://www.chronotrains.com/fr/5" TargetMode="External"/><Relationship Id="rId3" Type="http://schemas.openxmlformats.org/officeDocument/2006/relationships/hyperlink" Target="https://agirpourlatransition.ademe.fr/particuliers/maison/economies-denergie/20-solutions-reduire-consommation-delectricite" TargetMode="External"/><Relationship Id="rId7" Type="http://schemas.openxmlformats.org/officeDocument/2006/relationships/hyperlink" Target="https://librairie.ademe.fr/cadic/1529/le-revers-de-mon-look.pdf?modal=false" TargetMode="External"/><Relationship Id="rId12" Type="http://schemas.openxmlformats.org/officeDocument/2006/relationships/hyperlink" Target="https://fr.distance.to/" TargetMode="External"/><Relationship Id="rId17" Type="http://schemas.openxmlformats.org/officeDocument/2006/relationships/hyperlink" Target="https://www.ecopassivehouses.com/fr/labels-pour-materiaux/" TargetMode="External"/><Relationship Id="rId2" Type="http://schemas.openxmlformats.org/officeDocument/2006/relationships/hyperlink" Target="https://nuage.arviva.org/index.php/s/547aBAMLTriFJw8" TargetMode="External"/><Relationship Id="rId16" Type="http://schemas.openxmlformats.org/officeDocument/2006/relationships/hyperlink" Target="https://www.ecoprod.com/images/site/GuideDesTournagesMilieuxNaturels-Octobre2023.pdf" TargetMode="External"/><Relationship Id="rId1" Type="http://schemas.openxmlformats.org/officeDocument/2006/relationships/hyperlink" Target="https://www.ecoprod.com/fr/les-outils-pour-agir/formations.html" TargetMode="External"/><Relationship Id="rId6" Type="http://schemas.openxmlformats.org/officeDocument/2006/relationships/hyperlink" Target="https://www.ecologie.gouv.fr/etiquetage-des-produits-construction" TargetMode="External"/><Relationship Id="rId11" Type="http://schemas.openxmlformats.org/officeDocument/2006/relationships/hyperlink" Target="https://www.afnor.org/achats/faq/quelle-est-la-definition-achat-responsable/" TargetMode="External"/><Relationship Id="rId5" Type="http://schemas.openxmlformats.org/officeDocument/2006/relationships/hyperlink" Target="https://www.triercestdonner.fr/guide-du-tri" TargetMode="External"/><Relationship Id="rId15" Type="http://schemas.openxmlformats.org/officeDocument/2006/relationships/hyperlink" Target="https://librairie.ademe.fr/changement-climatique-et-energie/5708-la-compensation-volontaire.html" TargetMode="External"/><Relationship Id="rId10" Type="http://schemas.openxmlformats.org/officeDocument/2006/relationships/hyperlink" Target="https://www.lecrandapres.com/" TargetMode="External"/><Relationship Id="rId19" Type="http://schemas.openxmlformats.org/officeDocument/2006/relationships/printerSettings" Target="../printerSettings/printerSettings4.bin"/><Relationship Id="rId4" Type="http://schemas.openxmlformats.org/officeDocument/2006/relationships/hyperlink" Target="https://agirpourlatransition.ademe.fr/particuliers/vertvolt" TargetMode="External"/><Relationship Id="rId9" Type="http://schemas.openxmlformats.org/officeDocument/2006/relationships/hyperlink" Target="https://www.triercestdonner.fr/guide-du-tri" TargetMode="External"/><Relationship Id="rId14" Type="http://schemas.openxmlformats.org/officeDocument/2006/relationships/hyperlink" Target="https://www.zerowastefrance.org/wp-content/uploads/2018/10/zwevent_fiche_pesee.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5E7121"/>
    <pageSetUpPr fitToPage="1"/>
  </sheetPr>
  <dimension ref="A1:D11"/>
  <sheetViews>
    <sheetView showGridLines="0" tabSelected="1" zoomScale="105" zoomScaleNormal="80" workbookViewId="0">
      <selection activeCell="O2" sqref="O2"/>
    </sheetView>
  </sheetViews>
  <sheetFormatPr baseColWidth="10" defaultColWidth="11.44140625" defaultRowHeight="14.4"/>
  <cols>
    <col min="1" max="1" width="5.44140625" customWidth="1"/>
    <col min="2" max="2" width="35.5546875" customWidth="1"/>
    <col min="3" max="3" width="147.6640625" customWidth="1"/>
    <col min="4" max="4" width="5.44140625" customWidth="1"/>
  </cols>
  <sheetData>
    <row r="1" spans="1:4" ht="85.35" customHeight="1" thickBot="1">
      <c r="A1" s="506"/>
      <c r="B1" s="530" t="s">
        <v>0</v>
      </c>
      <c r="C1" s="530"/>
      <c r="D1" s="507" t="str">
        <f>"version "&amp;LARGE(Version!$A$3:$A$11,1)&amp;"."&amp;LARGE(Version!$B$3:$B$11,1)</f>
        <v>version 1.1</v>
      </c>
    </row>
    <row r="2" spans="1:4" ht="43.35" customHeight="1">
      <c r="A2" s="538" t="s">
        <v>1</v>
      </c>
      <c r="B2" s="538"/>
      <c r="C2" s="538"/>
      <c r="D2" s="538"/>
    </row>
    <row r="3" spans="1:4" ht="251.4" customHeight="1">
      <c r="A3" s="221"/>
      <c r="B3" s="536" t="s">
        <v>517</v>
      </c>
      <c r="C3" s="536"/>
      <c r="D3" s="221"/>
    </row>
    <row r="4" spans="1:4" ht="66.599999999999994" customHeight="1">
      <c r="A4" s="221"/>
      <c r="B4" s="535" t="s">
        <v>513</v>
      </c>
      <c r="C4" s="535"/>
      <c r="D4" s="221"/>
    </row>
    <row r="5" spans="1:4" ht="305.39999999999998" customHeight="1">
      <c r="A5" s="529"/>
      <c r="B5" s="535" t="s">
        <v>518</v>
      </c>
      <c r="C5" s="535"/>
      <c r="D5" s="529"/>
    </row>
    <row r="6" spans="1:4" ht="169.5" customHeight="1">
      <c r="A6" s="529"/>
      <c r="B6" s="535" t="s">
        <v>519</v>
      </c>
      <c r="C6" s="535"/>
      <c r="D6" s="529"/>
    </row>
    <row r="7" spans="1:4" ht="133.5" customHeight="1">
      <c r="A7" s="529"/>
      <c r="B7" s="536" t="s">
        <v>514</v>
      </c>
      <c r="C7" s="537"/>
      <c r="D7" s="529"/>
    </row>
    <row r="8" spans="1:4" ht="163.5" customHeight="1">
      <c r="A8" s="529"/>
      <c r="B8" s="536" t="s">
        <v>515</v>
      </c>
      <c r="C8" s="537"/>
      <c r="D8" s="529"/>
    </row>
    <row r="9" spans="1:4" ht="183" customHeight="1">
      <c r="A9" s="529"/>
      <c r="B9" s="535" t="s">
        <v>516</v>
      </c>
      <c r="C9" s="535"/>
      <c r="D9" s="529"/>
    </row>
    <row r="10" spans="1:4" ht="100.35" customHeight="1">
      <c r="A10" s="532" t="s">
        <v>505</v>
      </c>
      <c r="B10" s="533"/>
      <c r="C10" s="533"/>
      <c r="D10" s="534"/>
    </row>
    <row r="11" spans="1:4" ht="28.8">
      <c r="A11" s="531"/>
      <c r="B11" s="531"/>
      <c r="C11" s="531"/>
      <c r="D11" s="115"/>
    </row>
  </sheetData>
  <sheetProtection algorithmName="SHA-512" hashValue="l5KIILETKhdiE4Sh6diFIr291RHPp8he9nRAVBA+dTGBf2Hv1mQhEiM8i0eg/ZiyQLv9oNYqoxTpNeU2TSKSBg==" saltValue="BB6Y1M+ecKvZhASIomPyUA==" spinCount="100000" sheet="1" objects="1" scenarios="1"/>
  <mergeCells count="13">
    <mergeCell ref="D5:D9"/>
    <mergeCell ref="B1:C1"/>
    <mergeCell ref="A11:C11"/>
    <mergeCell ref="A10:D10"/>
    <mergeCell ref="B9:C9"/>
    <mergeCell ref="A5:A9"/>
    <mergeCell ref="B5:C5"/>
    <mergeCell ref="B3:C3"/>
    <mergeCell ref="B7:C7"/>
    <mergeCell ref="B4:C4"/>
    <mergeCell ref="B6:C6"/>
    <mergeCell ref="B8:C8"/>
    <mergeCell ref="A2:D2"/>
  </mergeCells>
  <pageMargins left="0.70866141732283472" right="0.70866141732283472" top="0.74803149606299213" bottom="0.74803149606299213" header="0.31496062992125984" footer="0.31496062992125984"/>
  <pageSetup paperSize="9" scale="67" fitToHeight="0" orientation="landscape" r:id="rId1"/>
  <headerFooter>
    <oddFooter>&amp;C&amp;8&amp;A / &amp;F&amp;R&amp;8&amp;P/&amp;N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391AD-E9E7-40E0-BC06-56E840D58994}">
  <sheetPr>
    <tabColor theme="0"/>
  </sheetPr>
  <dimension ref="A1"/>
  <sheetViews>
    <sheetView workbookViewId="0">
      <selection activeCell="B1" sqref="B1:C1"/>
    </sheetView>
  </sheetViews>
  <sheetFormatPr baseColWidth="10" defaultRowHeight="14.4"/>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3F0CB-5AF1-4F72-B515-249AC70FAD81}">
  <sheetPr codeName="Feuil10">
    <tabColor theme="0"/>
    <pageSetUpPr fitToPage="1"/>
  </sheetPr>
  <dimension ref="A1:I14"/>
  <sheetViews>
    <sheetView showGridLines="0" zoomScale="55" zoomScaleNormal="55" workbookViewId="0">
      <selection activeCell="B1" sqref="B1:C1"/>
    </sheetView>
  </sheetViews>
  <sheetFormatPr baseColWidth="10" defaultColWidth="11.44140625" defaultRowHeight="14.4"/>
  <cols>
    <col min="1" max="1" width="12" style="373" bestFit="1" customWidth="1"/>
    <col min="2" max="2" width="8.6640625" style="372" customWidth="1"/>
    <col min="3" max="3" width="2.6640625" style="372" customWidth="1"/>
    <col min="4" max="4" width="8.6640625" style="372" customWidth="1"/>
    <col min="5" max="5" width="2.6640625" style="372" customWidth="1"/>
    <col min="6" max="6" width="8.6640625" style="372" customWidth="1"/>
    <col min="7" max="7" width="6.5546875" style="373" bestFit="1" customWidth="1"/>
    <col min="8" max="8" width="23.88671875" style="373" customWidth="1"/>
    <col min="9" max="10" width="19.5546875" style="372" customWidth="1"/>
    <col min="11" max="16384" width="11.44140625" style="372"/>
  </cols>
  <sheetData>
    <row r="1" spans="1:9" s="361" customFormat="1" ht="25.8">
      <c r="A1" s="360" t="s">
        <v>468</v>
      </c>
      <c r="G1" s="362"/>
      <c r="H1" s="362"/>
    </row>
    <row r="2" spans="1:9" s="364" customFormat="1" ht="7.5" customHeight="1">
      <c r="A2" s="363"/>
      <c r="E2" s="365"/>
      <c r="F2" s="366"/>
      <c r="G2" s="366"/>
      <c r="H2" s="366"/>
    </row>
    <row r="3" spans="1:9" s="371" customFormat="1" ht="20.100000000000001" customHeight="1">
      <c r="A3" s="367" t="s">
        <v>466</v>
      </c>
      <c r="B3" s="368"/>
      <c r="C3" s="369"/>
      <c r="D3" s="369" t="s">
        <v>458</v>
      </c>
      <c r="E3" s="369"/>
      <c r="F3" s="370"/>
      <c r="G3" s="579" t="s">
        <v>467</v>
      </c>
      <c r="H3" s="580"/>
      <c r="I3" s="580"/>
    </row>
    <row r="4" spans="1:9" s="359" customFormat="1" ht="7.8">
      <c r="A4" s="358"/>
      <c r="B4" s="357"/>
      <c r="C4" s="357"/>
      <c r="D4" s="357"/>
      <c r="E4" s="357"/>
      <c r="F4" s="357"/>
      <c r="G4" s="358"/>
      <c r="H4" s="358"/>
      <c r="I4" s="358"/>
    </row>
    <row r="5" spans="1:9" s="304" customFormat="1" ht="95.1" customHeight="1">
      <c r="A5" s="374"/>
      <c r="B5" s="384">
        <v>0</v>
      </c>
      <c r="C5" s="385" t="s">
        <v>424</v>
      </c>
      <c r="D5" s="386" t="s">
        <v>423</v>
      </c>
      <c r="E5" s="386" t="s">
        <v>424</v>
      </c>
      <c r="F5" s="387">
        <v>0.65</v>
      </c>
      <c r="G5" s="383" t="s">
        <v>504</v>
      </c>
      <c r="H5" s="383" t="str">
        <f>"étoile"&amp;0</f>
        <v>étoile0</v>
      </c>
      <c r="I5" s="390"/>
    </row>
    <row r="6" spans="1:9" s="304" customFormat="1" ht="95.1" customHeight="1">
      <c r="A6" s="375"/>
      <c r="B6" s="384">
        <v>0.65</v>
      </c>
      <c r="C6" s="388" t="s">
        <v>422</v>
      </c>
      <c r="D6" s="386" t="s">
        <v>423</v>
      </c>
      <c r="E6" s="389" t="s">
        <v>424</v>
      </c>
      <c r="F6" s="387">
        <v>0.76</v>
      </c>
      <c r="G6" s="383">
        <v>1</v>
      </c>
      <c r="H6" s="383" t="str">
        <f t="shared" ref="H6:H8" si="0">"étoile"&amp;G6</f>
        <v>étoile1</v>
      </c>
      <c r="I6" s="390"/>
    </row>
    <row r="7" spans="1:9" s="304" customFormat="1" ht="95.1" customHeight="1">
      <c r="A7" s="375"/>
      <c r="B7" s="384">
        <v>0.76</v>
      </c>
      <c r="C7" s="388" t="s">
        <v>422</v>
      </c>
      <c r="D7" s="386" t="s">
        <v>423</v>
      </c>
      <c r="E7" s="389" t="s">
        <v>424</v>
      </c>
      <c r="F7" s="387">
        <v>0.88</v>
      </c>
      <c r="G7" s="383">
        <v>2</v>
      </c>
      <c r="H7" s="383" t="str">
        <f t="shared" si="0"/>
        <v>étoile2</v>
      </c>
      <c r="I7" s="390"/>
    </row>
    <row r="8" spans="1:9" s="304" customFormat="1" ht="95.1" customHeight="1">
      <c r="A8" s="376"/>
      <c r="B8" s="384">
        <v>0.88</v>
      </c>
      <c r="C8" s="386" t="s">
        <v>422</v>
      </c>
      <c r="D8" s="386" t="s">
        <v>423</v>
      </c>
      <c r="E8" s="389" t="s">
        <v>424</v>
      </c>
      <c r="F8" s="387">
        <v>1</v>
      </c>
      <c r="G8" s="383">
        <v>3</v>
      </c>
      <c r="H8" s="383" t="str">
        <f t="shared" si="0"/>
        <v>étoile3</v>
      </c>
      <c r="I8" s="390"/>
    </row>
    <row r="9" spans="1:9" s="359" customFormat="1" ht="11.1" customHeight="1">
      <c r="A9" s="358"/>
      <c r="B9" s="357"/>
      <c r="C9" s="357"/>
      <c r="D9" s="357"/>
      <c r="E9" s="357"/>
      <c r="F9" s="357"/>
      <c r="G9" s="358"/>
      <c r="H9" s="373"/>
      <c r="I9" s="372"/>
    </row>
    <row r="10" spans="1:9" s="382" customFormat="1">
      <c r="A10" s="377" t="s">
        <v>465</v>
      </c>
      <c r="B10" s="378"/>
      <c r="C10" s="379"/>
      <c r="D10" s="380">
        <f>Calculs!D115</f>
        <v>0</v>
      </c>
      <c r="E10" s="379"/>
      <c r="F10" s="381"/>
      <c r="G10" s="377" t="str">
        <f>IF(D10&lt;=$F$5,$G$5,IF(AND(D10&lt;=$F$6,D10&gt;$B$6),$G$6,IF(AND(D10&lt;=$F$7,D10&gt;$B$7),$G$7,IF(D10&gt;$B$8,$G$8,"??"))))</f>
        <v>-</v>
      </c>
      <c r="H10" s="373"/>
      <c r="I10" s="372"/>
    </row>
    <row r="11" spans="1:9" s="382" customFormat="1">
      <c r="A11" s="377" t="s">
        <v>418</v>
      </c>
      <c r="B11" s="378"/>
      <c r="C11" s="379"/>
      <c r="D11" s="380">
        <f>Calculs!H115</f>
        <v>0</v>
      </c>
      <c r="E11" s="379"/>
      <c r="F11" s="381"/>
      <c r="G11" s="377" t="str">
        <f>IF(D11&lt;=$F$5,$G$5,IF(AND(D11&lt;=$F$6,D11&gt;$B$6),$G$6,IF(AND(D11&lt;=$F$7,D11&gt;$B$7),$G$7,IF(D11&gt;$B$8,$G$8,"??"))))</f>
        <v>-</v>
      </c>
      <c r="H11" s="373"/>
      <c r="I11" s="372"/>
    </row>
    <row r="12" spans="1:9" s="382" customFormat="1">
      <c r="A12" s="377" t="s">
        <v>419</v>
      </c>
      <c r="B12" s="378"/>
      <c r="C12" s="379"/>
      <c r="D12" s="380">
        <f>Calculs!L115</f>
        <v>0</v>
      </c>
      <c r="E12" s="379"/>
      <c r="F12" s="381"/>
      <c r="G12" s="377" t="str">
        <f>IF(D12&lt;=$F$5,$G$5,IF(AND(D12&lt;=$F$6,D12&gt;$B$6),$G$6,IF(AND(D12&lt;=$F$7,D12&gt;$B$7),$G$7,IF(D12&gt;$B$8,$G$8,"??"))))</f>
        <v>-</v>
      </c>
      <c r="H12" s="373"/>
      <c r="I12" s="372"/>
    </row>
    <row r="13" spans="1:9" s="382" customFormat="1">
      <c r="A13" s="377" t="s">
        <v>421</v>
      </c>
      <c r="B13" s="378"/>
      <c r="C13" s="379"/>
      <c r="D13" s="380">
        <f>Calculs!P115</f>
        <v>0</v>
      </c>
      <c r="E13" s="379"/>
      <c r="F13" s="381"/>
      <c r="G13" s="377" t="str">
        <f>IF(D13&lt;=$F$5,$G$5,IF(AND(D13&lt;=$F$6,D13&gt;$B$6),$G$6,IF(AND(D13&lt;=$F$7,D13&gt;$B$7),$G$7,IF(D13&gt;$B$8,$G$8,"??"))))</f>
        <v>-</v>
      </c>
      <c r="H13" s="373"/>
      <c r="I13" s="372"/>
    </row>
    <row r="14" spans="1:9" s="359" customFormat="1">
      <c r="A14" s="358"/>
      <c r="B14" s="357"/>
      <c r="C14" s="357"/>
      <c r="D14" s="357"/>
      <c r="E14" s="357"/>
      <c r="F14" s="357"/>
      <c r="G14" s="358"/>
      <c r="H14" s="373"/>
      <c r="I14" s="372"/>
    </row>
  </sheetData>
  <sheetProtection algorithmName="SHA-512" hashValue="Eb6L0HenqnO5soNnkwiLswDNij027/8vQraqMrySRi60vzuRc8L+rKGkWyOv8pZCa+3AG3hDPO06eV0FDCiY+g==" saltValue="74uloE5d8mz3GOpES9zn+A==" spinCount="100000" sheet="1" objects="1" scenarios="1"/>
  <mergeCells count="1">
    <mergeCell ref="G3:I3"/>
  </mergeCells>
  <pageMargins left="0.70866141732283472" right="0.70866141732283472" top="0.74803149606299213" bottom="0.74803149606299213" header="0.31496062992125984" footer="0.31496062992125984"/>
  <pageSetup paperSize="9" scale="93" orientation="portrait" r:id="rId1"/>
  <headerFooter>
    <oddFooter>&amp;C&amp;8&amp;A / &amp;F&amp;R&amp;8&amp;P/&amp;N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854EF-7630-419C-81B4-13829CBC33F0}">
  <sheetPr codeName="Feuil11">
    <tabColor rgb="FF5E7121"/>
    <pageSetUpPr fitToPage="1"/>
  </sheetPr>
  <dimension ref="A1:F11"/>
  <sheetViews>
    <sheetView showGridLines="0" workbookViewId="0">
      <pane xSplit="2" topLeftCell="C1" activePane="topRight" state="frozen"/>
      <selection activeCell="B1" sqref="B1:C1"/>
      <selection pane="topRight" activeCell="B1" sqref="B1:C2"/>
    </sheetView>
  </sheetViews>
  <sheetFormatPr baseColWidth="10" defaultRowHeight="13.8"/>
  <cols>
    <col min="1" max="1" width="11" style="33" customWidth="1"/>
    <col min="2" max="2" width="11.109375" style="33" customWidth="1"/>
    <col min="3" max="3" width="10.88671875" style="33"/>
    <col min="4" max="4" width="27" style="33" bestFit="1" customWidth="1"/>
    <col min="5" max="5" width="61.5546875" style="34" customWidth="1"/>
    <col min="6" max="6" width="62.5546875" style="34" customWidth="1"/>
    <col min="7" max="214" width="10.88671875" style="24"/>
    <col min="215" max="215" width="12.5546875" style="24" customWidth="1"/>
    <col min="216" max="216" width="10.88671875" style="24"/>
    <col min="217" max="217" width="84.88671875" style="24" bestFit="1" customWidth="1"/>
    <col min="218" max="470" width="10.88671875" style="24"/>
    <col min="471" max="471" width="12.5546875" style="24" customWidth="1"/>
    <col min="472" max="472" width="10.88671875" style="24"/>
    <col min="473" max="473" width="84.88671875" style="24" bestFit="1" customWidth="1"/>
    <col min="474" max="726" width="10.88671875" style="24"/>
    <col min="727" max="727" width="12.5546875" style="24" customWidth="1"/>
    <col min="728" max="728" width="10.88671875" style="24"/>
    <col min="729" max="729" width="84.88671875" style="24" bestFit="1" customWidth="1"/>
    <col min="730" max="982" width="10.88671875" style="24"/>
    <col min="983" max="983" width="12.5546875" style="24" customWidth="1"/>
    <col min="984" max="984" width="10.88671875" style="24"/>
    <col min="985" max="985" width="84.88671875" style="24" bestFit="1" customWidth="1"/>
    <col min="986" max="1238" width="10.88671875" style="24"/>
    <col min="1239" max="1239" width="12.5546875" style="24" customWidth="1"/>
    <col min="1240" max="1240" width="10.88671875" style="24"/>
    <col min="1241" max="1241" width="84.88671875" style="24" bestFit="1" customWidth="1"/>
    <col min="1242" max="1494" width="10.88671875" style="24"/>
    <col min="1495" max="1495" width="12.5546875" style="24" customWidth="1"/>
    <col min="1496" max="1496" width="10.88671875" style="24"/>
    <col min="1497" max="1497" width="84.88671875" style="24" bestFit="1" customWidth="1"/>
    <col min="1498" max="1750" width="10.88671875" style="24"/>
    <col min="1751" max="1751" width="12.5546875" style="24" customWidth="1"/>
    <col min="1752" max="1752" width="10.88671875" style="24"/>
    <col min="1753" max="1753" width="84.88671875" style="24" bestFit="1" customWidth="1"/>
    <col min="1754" max="2006" width="10.88671875" style="24"/>
    <col min="2007" max="2007" width="12.5546875" style="24" customWidth="1"/>
    <col min="2008" max="2008" width="10.88671875" style="24"/>
    <col min="2009" max="2009" width="84.88671875" style="24" bestFit="1" customWidth="1"/>
    <col min="2010" max="2262" width="10.88671875" style="24"/>
    <col min="2263" max="2263" width="12.5546875" style="24" customWidth="1"/>
    <col min="2264" max="2264" width="10.88671875" style="24"/>
    <col min="2265" max="2265" width="84.88671875" style="24" bestFit="1" customWidth="1"/>
    <col min="2266" max="2518" width="10.88671875" style="24"/>
    <col min="2519" max="2519" width="12.5546875" style="24" customWidth="1"/>
    <col min="2520" max="2520" width="10.88671875" style="24"/>
    <col min="2521" max="2521" width="84.88671875" style="24" bestFit="1" customWidth="1"/>
    <col min="2522" max="2774" width="10.88671875" style="24"/>
    <col min="2775" max="2775" width="12.5546875" style="24" customWidth="1"/>
    <col min="2776" max="2776" width="10.88671875" style="24"/>
    <col min="2777" max="2777" width="84.88671875" style="24" bestFit="1" customWidth="1"/>
    <col min="2778" max="3030" width="10.88671875" style="24"/>
    <col min="3031" max="3031" width="12.5546875" style="24" customWidth="1"/>
    <col min="3032" max="3032" width="10.88671875" style="24"/>
    <col min="3033" max="3033" width="84.88671875" style="24" bestFit="1" customWidth="1"/>
    <col min="3034" max="3286" width="10.88671875" style="24"/>
    <col min="3287" max="3287" width="12.5546875" style="24" customWidth="1"/>
    <col min="3288" max="3288" width="10.88671875" style="24"/>
    <col min="3289" max="3289" width="84.88671875" style="24" bestFit="1" customWidth="1"/>
    <col min="3290" max="3542" width="10.88671875" style="24"/>
    <col min="3543" max="3543" width="12.5546875" style="24" customWidth="1"/>
    <col min="3544" max="3544" width="10.88671875" style="24"/>
    <col min="3545" max="3545" width="84.88671875" style="24" bestFit="1" customWidth="1"/>
    <col min="3546" max="3798" width="10.88671875" style="24"/>
    <col min="3799" max="3799" width="12.5546875" style="24" customWidth="1"/>
    <col min="3800" max="3800" width="10.88671875" style="24"/>
    <col min="3801" max="3801" width="84.88671875" style="24" bestFit="1" customWidth="1"/>
    <col min="3802" max="4054" width="10.88671875" style="24"/>
    <col min="4055" max="4055" width="12.5546875" style="24" customWidth="1"/>
    <col min="4056" max="4056" width="10.88671875" style="24"/>
    <col min="4057" max="4057" width="84.88671875" style="24" bestFit="1" customWidth="1"/>
    <col min="4058" max="4310" width="10.88671875" style="24"/>
    <col min="4311" max="4311" width="12.5546875" style="24" customWidth="1"/>
    <col min="4312" max="4312" width="10.88671875" style="24"/>
    <col min="4313" max="4313" width="84.88671875" style="24" bestFit="1" customWidth="1"/>
    <col min="4314" max="4566" width="10.88671875" style="24"/>
    <col min="4567" max="4567" width="12.5546875" style="24" customWidth="1"/>
    <col min="4568" max="4568" width="10.88671875" style="24"/>
    <col min="4569" max="4569" width="84.88671875" style="24" bestFit="1" customWidth="1"/>
    <col min="4570" max="4822" width="10.88671875" style="24"/>
    <col min="4823" max="4823" width="12.5546875" style="24" customWidth="1"/>
    <col min="4824" max="4824" width="10.88671875" style="24"/>
    <col min="4825" max="4825" width="84.88671875" style="24" bestFit="1" customWidth="1"/>
    <col min="4826" max="5078" width="10.88671875" style="24"/>
    <col min="5079" max="5079" width="12.5546875" style="24" customWidth="1"/>
    <col min="5080" max="5080" width="10.88671875" style="24"/>
    <col min="5081" max="5081" width="84.88671875" style="24" bestFit="1" customWidth="1"/>
    <col min="5082" max="5334" width="10.88671875" style="24"/>
    <col min="5335" max="5335" width="12.5546875" style="24" customWidth="1"/>
    <col min="5336" max="5336" width="10.88671875" style="24"/>
    <col min="5337" max="5337" width="84.88671875" style="24" bestFit="1" customWidth="1"/>
    <col min="5338" max="5590" width="10.88671875" style="24"/>
    <col min="5591" max="5591" width="12.5546875" style="24" customWidth="1"/>
    <col min="5592" max="5592" width="10.88671875" style="24"/>
    <col min="5593" max="5593" width="84.88671875" style="24" bestFit="1" customWidth="1"/>
    <col min="5594" max="5846" width="10.88671875" style="24"/>
    <col min="5847" max="5847" width="12.5546875" style="24" customWidth="1"/>
    <col min="5848" max="5848" width="10.88671875" style="24"/>
    <col min="5849" max="5849" width="84.88671875" style="24" bestFit="1" customWidth="1"/>
    <col min="5850" max="6102" width="10.88671875" style="24"/>
    <col min="6103" max="6103" width="12.5546875" style="24" customWidth="1"/>
    <col min="6104" max="6104" width="10.88671875" style="24"/>
    <col min="6105" max="6105" width="84.88671875" style="24" bestFit="1" customWidth="1"/>
    <col min="6106" max="6358" width="10.88671875" style="24"/>
    <col min="6359" max="6359" width="12.5546875" style="24" customWidth="1"/>
    <col min="6360" max="6360" width="10.88671875" style="24"/>
    <col min="6361" max="6361" width="84.88671875" style="24" bestFit="1" customWidth="1"/>
    <col min="6362" max="6614" width="10.88671875" style="24"/>
    <col min="6615" max="6615" width="12.5546875" style="24" customWidth="1"/>
    <col min="6616" max="6616" width="10.88671875" style="24"/>
    <col min="6617" max="6617" width="84.88671875" style="24" bestFit="1" customWidth="1"/>
    <col min="6618" max="6870" width="10.88671875" style="24"/>
    <col min="6871" max="6871" width="12.5546875" style="24" customWidth="1"/>
    <col min="6872" max="6872" width="10.88671875" style="24"/>
    <col min="6873" max="6873" width="84.88671875" style="24" bestFit="1" customWidth="1"/>
    <col min="6874" max="7126" width="10.88671875" style="24"/>
    <col min="7127" max="7127" width="12.5546875" style="24" customWidth="1"/>
    <col min="7128" max="7128" width="10.88671875" style="24"/>
    <col min="7129" max="7129" width="84.88671875" style="24" bestFit="1" customWidth="1"/>
    <col min="7130" max="7382" width="10.88671875" style="24"/>
    <col min="7383" max="7383" width="12.5546875" style="24" customWidth="1"/>
    <col min="7384" max="7384" width="10.88671875" style="24"/>
    <col min="7385" max="7385" width="84.88671875" style="24" bestFit="1" customWidth="1"/>
    <col min="7386" max="7638" width="10.88671875" style="24"/>
    <col min="7639" max="7639" width="12.5546875" style="24" customWidth="1"/>
    <col min="7640" max="7640" width="10.88671875" style="24"/>
    <col min="7641" max="7641" width="84.88671875" style="24" bestFit="1" customWidth="1"/>
    <col min="7642" max="7894" width="10.88671875" style="24"/>
    <col min="7895" max="7895" width="12.5546875" style="24" customWidth="1"/>
    <col min="7896" max="7896" width="10.88671875" style="24"/>
    <col min="7897" max="7897" width="84.88671875" style="24" bestFit="1" customWidth="1"/>
    <col min="7898" max="8150" width="10.88671875" style="24"/>
    <col min="8151" max="8151" width="12.5546875" style="24" customWidth="1"/>
    <col min="8152" max="8152" width="10.88671875" style="24"/>
    <col min="8153" max="8153" width="84.88671875" style="24" bestFit="1" customWidth="1"/>
    <col min="8154" max="8406" width="10.88671875" style="24"/>
    <col min="8407" max="8407" width="12.5546875" style="24" customWidth="1"/>
    <col min="8408" max="8408" width="10.88671875" style="24"/>
    <col min="8409" max="8409" width="84.88671875" style="24" bestFit="1" customWidth="1"/>
    <col min="8410" max="8662" width="10.88671875" style="24"/>
    <col min="8663" max="8663" width="12.5546875" style="24" customWidth="1"/>
    <col min="8664" max="8664" width="10.88671875" style="24"/>
    <col min="8665" max="8665" width="84.88671875" style="24" bestFit="1" customWidth="1"/>
    <col min="8666" max="8918" width="10.88671875" style="24"/>
    <col min="8919" max="8919" width="12.5546875" style="24" customWidth="1"/>
    <col min="8920" max="8920" width="10.88671875" style="24"/>
    <col min="8921" max="8921" width="84.88671875" style="24" bestFit="1" customWidth="1"/>
    <col min="8922" max="9174" width="10.88671875" style="24"/>
    <col min="9175" max="9175" width="12.5546875" style="24" customWidth="1"/>
    <col min="9176" max="9176" width="10.88671875" style="24"/>
    <col min="9177" max="9177" width="84.88671875" style="24" bestFit="1" customWidth="1"/>
    <col min="9178" max="9430" width="10.88671875" style="24"/>
    <col min="9431" max="9431" width="12.5546875" style="24" customWidth="1"/>
    <col min="9432" max="9432" width="10.88671875" style="24"/>
    <col min="9433" max="9433" width="84.88671875" style="24" bestFit="1" customWidth="1"/>
    <col min="9434" max="9686" width="10.88671875" style="24"/>
    <col min="9687" max="9687" width="12.5546875" style="24" customWidth="1"/>
    <col min="9688" max="9688" width="10.88671875" style="24"/>
    <col min="9689" max="9689" width="84.88671875" style="24" bestFit="1" customWidth="1"/>
    <col min="9690" max="9942" width="10.88671875" style="24"/>
    <col min="9943" max="9943" width="12.5546875" style="24" customWidth="1"/>
    <col min="9944" max="9944" width="10.88671875" style="24"/>
    <col min="9945" max="9945" width="84.88671875" style="24" bestFit="1" customWidth="1"/>
    <col min="9946" max="10198" width="10.88671875" style="24"/>
    <col min="10199" max="10199" width="12.5546875" style="24" customWidth="1"/>
    <col min="10200" max="10200" width="10.88671875" style="24"/>
    <col min="10201" max="10201" width="84.88671875" style="24" bestFit="1" customWidth="1"/>
    <col min="10202" max="10454" width="10.88671875" style="24"/>
    <col min="10455" max="10455" width="12.5546875" style="24" customWidth="1"/>
    <col min="10456" max="10456" width="10.88671875" style="24"/>
    <col min="10457" max="10457" width="84.88671875" style="24" bestFit="1" customWidth="1"/>
    <col min="10458" max="10710" width="10.88671875" style="24"/>
    <col min="10711" max="10711" width="12.5546875" style="24" customWidth="1"/>
    <col min="10712" max="10712" width="10.88671875" style="24"/>
    <col min="10713" max="10713" width="84.88671875" style="24" bestFit="1" customWidth="1"/>
    <col min="10714" max="10966" width="10.88671875" style="24"/>
    <col min="10967" max="10967" width="12.5546875" style="24" customWidth="1"/>
    <col min="10968" max="10968" width="10.88671875" style="24"/>
    <col min="10969" max="10969" width="84.88671875" style="24" bestFit="1" customWidth="1"/>
    <col min="10970" max="11222" width="10.88671875" style="24"/>
    <col min="11223" max="11223" width="12.5546875" style="24" customWidth="1"/>
    <col min="11224" max="11224" width="10.88671875" style="24"/>
    <col min="11225" max="11225" width="84.88671875" style="24" bestFit="1" customWidth="1"/>
    <col min="11226" max="11478" width="10.88671875" style="24"/>
    <col min="11479" max="11479" width="12.5546875" style="24" customWidth="1"/>
    <col min="11480" max="11480" width="10.88671875" style="24"/>
    <col min="11481" max="11481" width="84.88671875" style="24" bestFit="1" customWidth="1"/>
    <col min="11482" max="11734" width="10.88671875" style="24"/>
    <col min="11735" max="11735" width="12.5546875" style="24" customWidth="1"/>
    <col min="11736" max="11736" width="10.88671875" style="24"/>
    <col min="11737" max="11737" width="84.88671875" style="24" bestFit="1" customWidth="1"/>
    <col min="11738" max="11990" width="10.88671875" style="24"/>
    <col min="11991" max="11991" width="12.5546875" style="24" customWidth="1"/>
    <col min="11992" max="11992" width="10.88671875" style="24"/>
    <col min="11993" max="11993" width="84.88671875" style="24" bestFit="1" customWidth="1"/>
    <col min="11994" max="12246" width="10.88671875" style="24"/>
    <col min="12247" max="12247" width="12.5546875" style="24" customWidth="1"/>
    <col min="12248" max="12248" width="10.88671875" style="24"/>
    <col min="12249" max="12249" width="84.88671875" style="24" bestFit="1" customWidth="1"/>
    <col min="12250" max="12502" width="10.88671875" style="24"/>
    <col min="12503" max="12503" width="12.5546875" style="24" customWidth="1"/>
    <col min="12504" max="12504" width="10.88671875" style="24"/>
    <col min="12505" max="12505" width="84.88671875" style="24" bestFit="1" customWidth="1"/>
    <col min="12506" max="12758" width="10.88671875" style="24"/>
    <col min="12759" max="12759" width="12.5546875" style="24" customWidth="1"/>
    <col min="12760" max="12760" width="10.88671875" style="24"/>
    <col min="12761" max="12761" width="84.88671875" style="24" bestFit="1" customWidth="1"/>
    <col min="12762" max="13014" width="10.88671875" style="24"/>
    <col min="13015" max="13015" width="12.5546875" style="24" customWidth="1"/>
    <col min="13016" max="13016" width="10.88671875" style="24"/>
    <col min="13017" max="13017" width="84.88671875" style="24" bestFit="1" customWidth="1"/>
    <col min="13018" max="13270" width="10.88671875" style="24"/>
    <col min="13271" max="13271" width="12.5546875" style="24" customWidth="1"/>
    <col min="13272" max="13272" width="10.88671875" style="24"/>
    <col min="13273" max="13273" width="84.88671875" style="24" bestFit="1" customWidth="1"/>
    <col min="13274" max="13526" width="10.88671875" style="24"/>
    <col min="13527" max="13527" width="12.5546875" style="24" customWidth="1"/>
    <col min="13528" max="13528" width="10.88671875" style="24"/>
    <col min="13529" max="13529" width="84.88671875" style="24" bestFit="1" customWidth="1"/>
    <col min="13530" max="13782" width="10.88671875" style="24"/>
    <col min="13783" max="13783" width="12.5546875" style="24" customWidth="1"/>
    <col min="13784" max="13784" width="10.88671875" style="24"/>
    <col min="13785" max="13785" width="84.88671875" style="24" bestFit="1" customWidth="1"/>
    <col min="13786" max="14038" width="10.88671875" style="24"/>
    <col min="14039" max="14039" width="12.5546875" style="24" customWidth="1"/>
    <col min="14040" max="14040" width="10.88671875" style="24"/>
    <col min="14041" max="14041" width="84.88671875" style="24" bestFit="1" customWidth="1"/>
    <col min="14042" max="14294" width="10.88671875" style="24"/>
    <col min="14295" max="14295" width="12.5546875" style="24" customWidth="1"/>
    <col min="14296" max="14296" width="10.88671875" style="24"/>
    <col min="14297" max="14297" width="84.88671875" style="24" bestFit="1" customWidth="1"/>
    <col min="14298" max="14550" width="10.88671875" style="24"/>
    <col min="14551" max="14551" width="12.5546875" style="24" customWidth="1"/>
    <col min="14552" max="14552" width="10.88671875" style="24"/>
    <col min="14553" max="14553" width="84.88671875" style="24" bestFit="1" customWidth="1"/>
    <col min="14554" max="14806" width="10.88671875" style="24"/>
    <col min="14807" max="14807" width="12.5546875" style="24" customWidth="1"/>
    <col min="14808" max="14808" width="10.88671875" style="24"/>
    <col min="14809" max="14809" width="84.88671875" style="24" bestFit="1" customWidth="1"/>
    <col min="14810" max="15062" width="10.88671875" style="24"/>
    <col min="15063" max="15063" width="12.5546875" style="24" customWidth="1"/>
    <col min="15064" max="15064" width="10.88671875" style="24"/>
    <col min="15065" max="15065" width="84.88671875" style="24" bestFit="1" customWidth="1"/>
    <col min="15066" max="15318" width="10.88671875" style="24"/>
    <col min="15319" max="15319" width="12.5546875" style="24" customWidth="1"/>
    <col min="15320" max="15320" width="10.88671875" style="24"/>
    <col min="15321" max="15321" width="84.88671875" style="24" bestFit="1" customWidth="1"/>
    <col min="15322" max="15574" width="10.88671875" style="24"/>
    <col min="15575" max="15575" width="12.5546875" style="24" customWidth="1"/>
    <col min="15576" max="15576" width="10.88671875" style="24"/>
    <col min="15577" max="15577" width="84.88671875" style="24" bestFit="1" customWidth="1"/>
    <col min="15578" max="15830" width="10.88671875" style="24"/>
    <col min="15831" max="15831" width="12.5546875" style="24" customWidth="1"/>
    <col min="15832" max="15832" width="10.88671875" style="24"/>
    <col min="15833" max="15833" width="84.88671875" style="24" bestFit="1" customWidth="1"/>
    <col min="15834" max="16086" width="10.88671875" style="24"/>
    <col min="16087" max="16087" width="12.5546875" style="24" customWidth="1"/>
    <col min="16088" max="16088" width="10.88671875" style="24"/>
    <col min="16089" max="16089" width="84.88671875" style="24" bestFit="1" customWidth="1"/>
    <col min="16090" max="16341" width="10.88671875" style="24"/>
    <col min="16342" max="16384" width="10.88671875" style="24" customWidth="1"/>
  </cols>
  <sheetData>
    <row r="1" spans="1:6" s="14" customFormat="1">
      <c r="A1" s="581" t="s">
        <v>554</v>
      </c>
      <c r="B1" s="584" t="s">
        <v>555</v>
      </c>
      <c r="C1" s="581" t="s">
        <v>267</v>
      </c>
      <c r="D1" s="582" t="s">
        <v>268</v>
      </c>
      <c r="E1" s="582"/>
      <c r="F1" s="583" t="s">
        <v>269</v>
      </c>
    </row>
    <row r="2" spans="1:6" s="14" customFormat="1" ht="36.6" customHeight="1">
      <c r="A2" s="581"/>
      <c r="B2" s="585"/>
      <c r="C2" s="581"/>
      <c r="D2" s="15" t="s">
        <v>270</v>
      </c>
      <c r="E2" s="16" t="s">
        <v>271</v>
      </c>
      <c r="F2" s="583"/>
    </row>
    <row r="3" spans="1:6" s="219" customFormat="1" ht="9.6">
      <c r="A3" s="17"/>
      <c r="B3" s="17"/>
      <c r="C3" s="17" t="s">
        <v>241</v>
      </c>
      <c r="D3" s="18"/>
      <c r="E3" s="17"/>
      <c r="F3" s="18"/>
    </row>
    <row r="4" spans="1:6">
      <c r="A4" s="19">
        <v>1</v>
      </c>
      <c r="B4" s="19">
        <v>0</v>
      </c>
      <c r="C4" s="20">
        <v>45183</v>
      </c>
      <c r="D4" s="21" t="s">
        <v>272</v>
      </c>
      <c r="E4" s="22" t="s">
        <v>512</v>
      </c>
      <c r="F4" s="23"/>
    </row>
    <row r="5" spans="1:6">
      <c r="A5" s="19">
        <v>1</v>
      </c>
      <c r="B5" s="19">
        <v>1</v>
      </c>
      <c r="C5" s="20">
        <v>45334</v>
      </c>
      <c r="D5" s="21" t="s">
        <v>552</v>
      </c>
      <c r="E5" s="25" t="s">
        <v>553</v>
      </c>
      <c r="F5" s="23"/>
    </row>
    <row r="6" spans="1:6">
      <c r="A6" s="19"/>
      <c r="B6" s="19"/>
      <c r="C6" s="20"/>
      <c r="D6" s="21"/>
      <c r="E6" s="26"/>
      <c r="F6" s="23"/>
    </row>
    <row r="7" spans="1:6">
      <c r="A7" s="19"/>
      <c r="B7" s="19"/>
      <c r="C7" s="20"/>
      <c r="D7" s="21"/>
      <c r="E7" s="22"/>
      <c r="F7" s="23"/>
    </row>
    <row r="8" spans="1:6">
      <c r="A8" s="19"/>
      <c r="B8" s="19"/>
      <c r="C8" s="20"/>
      <c r="D8" s="21"/>
      <c r="E8" s="220"/>
      <c r="F8" s="23"/>
    </row>
    <row r="9" spans="1:6">
      <c r="A9" s="19"/>
      <c r="B9" s="19"/>
      <c r="C9" s="20"/>
      <c r="D9" s="27"/>
      <c r="E9" s="220"/>
      <c r="F9" s="23"/>
    </row>
    <row r="10" spans="1:6">
      <c r="A10" s="19"/>
      <c r="B10" s="19"/>
      <c r="C10" s="20"/>
      <c r="D10" s="27"/>
      <c r="E10" s="220"/>
      <c r="F10" s="23"/>
    </row>
    <row r="11" spans="1:6" s="32" customFormat="1" ht="9.6">
      <c r="A11" s="28"/>
      <c r="B11" s="28"/>
      <c r="C11" s="29" t="s">
        <v>241</v>
      </c>
      <c r="D11" s="30"/>
      <c r="E11" s="31"/>
      <c r="F11" s="31"/>
    </row>
  </sheetData>
  <sheetProtection algorithmName="SHA-512" hashValue="FHrHuUa9ucSMfmH2UDLIPfg3hDhbvHnxoT3nxtIewkyNfUnZnkYZSBHIaUZGnunICa+jjX7HXPZK0KIQkqyDeQ==" saltValue="YqTwYG5dPlNWoDOxh9xUJA==" spinCount="100000" sheet="1" formatColumns="0" formatRows="0"/>
  <mergeCells count="5">
    <mergeCell ref="A1:A2"/>
    <mergeCell ref="C1:C2"/>
    <mergeCell ref="D1:E1"/>
    <mergeCell ref="F1:F2"/>
    <mergeCell ref="B1:B2"/>
  </mergeCells>
  <pageMargins left="0.70866141732283472" right="0.70866141732283472" top="0.74803149606299213" bottom="0.74803149606299213" header="0.31496062992125984" footer="0.31496062992125984"/>
  <pageSetup paperSize="9" scale="52" fitToHeight="0" orientation="portrait" r:id="rId1"/>
  <headerFooter>
    <oddFooter>&amp;C&amp;8&amp;A / &amp;F&amp;R&amp;8&amp;P/&amp;N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F1FAC-A33A-40FD-BC90-E0FD49D80A7E}">
  <sheetPr codeName="Feuil12">
    <tabColor rgb="FF7030A0"/>
    <pageSetUpPr fitToPage="1"/>
  </sheetPr>
  <dimension ref="A1:E11"/>
  <sheetViews>
    <sheetView showGridLines="0" workbookViewId="0">
      <pane xSplit="1" ySplit="2" topLeftCell="B3" activePane="bottomRight" state="frozen"/>
      <selection activeCell="D20" sqref="D20"/>
      <selection pane="topRight" activeCell="D20" sqref="D20"/>
      <selection pane="bottomLeft" activeCell="D20" sqref="D20"/>
      <selection pane="bottomRight" activeCell="E43" sqref="E43"/>
    </sheetView>
  </sheetViews>
  <sheetFormatPr baseColWidth="10" defaultRowHeight="13.8"/>
  <cols>
    <col min="1" max="1" width="11" style="33" customWidth="1"/>
    <col min="2" max="2" width="10.88671875" style="33"/>
    <col min="3" max="3" width="21.5546875" style="33" bestFit="1" customWidth="1"/>
    <col min="4" max="4" width="61.5546875" style="34" customWidth="1"/>
    <col min="5" max="5" width="62.5546875" style="34" customWidth="1"/>
    <col min="6" max="213" width="10.88671875" style="24"/>
    <col min="214" max="214" width="12.5546875" style="24" customWidth="1"/>
    <col min="215" max="215" width="10.88671875" style="24"/>
    <col min="216" max="216" width="84.88671875" style="24" bestFit="1" customWidth="1"/>
    <col min="217" max="469" width="10.88671875" style="24"/>
    <col min="470" max="470" width="12.5546875" style="24" customWidth="1"/>
    <col min="471" max="471" width="10.88671875" style="24"/>
    <col min="472" max="472" width="84.88671875" style="24" bestFit="1" customWidth="1"/>
    <col min="473" max="725" width="10.88671875" style="24"/>
    <col min="726" max="726" width="12.5546875" style="24" customWidth="1"/>
    <col min="727" max="727" width="10.88671875" style="24"/>
    <col min="728" max="728" width="84.88671875" style="24" bestFit="1" customWidth="1"/>
    <col min="729" max="981" width="10.88671875" style="24"/>
    <col min="982" max="982" width="12.5546875" style="24" customWidth="1"/>
    <col min="983" max="983" width="10.88671875" style="24"/>
    <col min="984" max="984" width="84.88671875" style="24" bestFit="1" customWidth="1"/>
    <col min="985" max="1237" width="10.88671875" style="24"/>
    <col min="1238" max="1238" width="12.5546875" style="24" customWidth="1"/>
    <col min="1239" max="1239" width="10.88671875" style="24"/>
    <col min="1240" max="1240" width="84.88671875" style="24" bestFit="1" customWidth="1"/>
    <col min="1241" max="1493" width="10.88671875" style="24"/>
    <col min="1494" max="1494" width="12.5546875" style="24" customWidth="1"/>
    <col min="1495" max="1495" width="10.88671875" style="24"/>
    <col min="1496" max="1496" width="84.88671875" style="24" bestFit="1" customWidth="1"/>
    <col min="1497" max="1749" width="10.88671875" style="24"/>
    <col min="1750" max="1750" width="12.5546875" style="24" customWidth="1"/>
    <col min="1751" max="1751" width="10.88671875" style="24"/>
    <col min="1752" max="1752" width="84.88671875" style="24" bestFit="1" customWidth="1"/>
    <col min="1753" max="2005" width="10.88671875" style="24"/>
    <col min="2006" max="2006" width="12.5546875" style="24" customWidth="1"/>
    <col min="2007" max="2007" width="10.88671875" style="24"/>
    <col min="2008" max="2008" width="84.88671875" style="24" bestFit="1" customWidth="1"/>
    <col min="2009" max="2261" width="10.88671875" style="24"/>
    <col min="2262" max="2262" width="12.5546875" style="24" customWidth="1"/>
    <col min="2263" max="2263" width="10.88671875" style="24"/>
    <col min="2264" max="2264" width="84.88671875" style="24" bestFit="1" customWidth="1"/>
    <col min="2265" max="2517" width="10.88671875" style="24"/>
    <col min="2518" max="2518" width="12.5546875" style="24" customWidth="1"/>
    <col min="2519" max="2519" width="10.88671875" style="24"/>
    <col min="2520" max="2520" width="84.88671875" style="24" bestFit="1" customWidth="1"/>
    <col min="2521" max="2773" width="10.88671875" style="24"/>
    <col min="2774" max="2774" width="12.5546875" style="24" customWidth="1"/>
    <col min="2775" max="2775" width="10.88671875" style="24"/>
    <col min="2776" max="2776" width="84.88671875" style="24" bestFit="1" customWidth="1"/>
    <col min="2777" max="3029" width="10.88671875" style="24"/>
    <col min="3030" max="3030" width="12.5546875" style="24" customWidth="1"/>
    <col min="3031" max="3031" width="10.88671875" style="24"/>
    <col min="3032" max="3032" width="84.88671875" style="24" bestFit="1" customWidth="1"/>
    <col min="3033" max="3285" width="10.88671875" style="24"/>
    <col min="3286" max="3286" width="12.5546875" style="24" customWidth="1"/>
    <col min="3287" max="3287" width="10.88671875" style="24"/>
    <col min="3288" max="3288" width="84.88671875" style="24" bestFit="1" customWidth="1"/>
    <col min="3289" max="3541" width="10.88671875" style="24"/>
    <col min="3542" max="3542" width="12.5546875" style="24" customWidth="1"/>
    <col min="3543" max="3543" width="10.88671875" style="24"/>
    <col min="3544" max="3544" width="84.88671875" style="24" bestFit="1" customWidth="1"/>
    <col min="3545" max="3797" width="10.88671875" style="24"/>
    <col min="3798" max="3798" width="12.5546875" style="24" customWidth="1"/>
    <col min="3799" max="3799" width="10.88671875" style="24"/>
    <col min="3800" max="3800" width="84.88671875" style="24" bestFit="1" customWidth="1"/>
    <col min="3801" max="4053" width="10.88671875" style="24"/>
    <col min="4054" max="4054" width="12.5546875" style="24" customWidth="1"/>
    <col min="4055" max="4055" width="10.88671875" style="24"/>
    <col min="4056" max="4056" width="84.88671875" style="24" bestFit="1" customWidth="1"/>
    <col min="4057" max="4309" width="10.88671875" style="24"/>
    <col min="4310" max="4310" width="12.5546875" style="24" customWidth="1"/>
    <col min="4311" max="4311" width="10.88671875" style="24"/>
    <col min="4312" max="4312" width="84.88671875" style="24" bestFit="1" customWidth="1"/>
    <col min="4313" max="4565" width="10.88671875" style="24"/>
    <col min="4566" max="4566" width="12.5546875" style="24" customWidth="1"/>
    <col min="4567" max="4567" width="10.88671875" style="24"/>
    <col min="4568" max="4568" width="84.88671875" style="24" bestFit="1" customWidth="1"/>
    <col min="4569" max="4821" width="10.88671875" style="24"/>
    <col min="4822" max="4822" width="12.5546875" style="24" customWidth="1"/>
    <col min="4823" max="4823" width="10.88671875" style="24"/>
    <col min="4824" max="4824" width="84.88671875" style="24" bestFit="1" customWidth="1"/>
    <col min="4825" max="5077" width="10.88671875" style="24"/>
    <col min="5078" max="5078" width="12.5546875" style="24" customWidth="1"/>
    <col min="5079" max="5079" width="10.88671875" style="24"/>
    <col min="5080" max="5080" width="84.88671875" style="24" bestFit="1" customWidth="1"/>
    <col min="5081" max="5333" width="10.88671875" style="24"/>
    <col min="5334" max="5334" width="12.5546875" style="24" customWidth="1"/>
    <col min="5335" max="5335" width="10.88671875" style="24"/>
    <col min="5336" max="5336" width="84.88671875" style="24" bestFit="1" customWidth="1"/>
    <col min="5337" max="5589" width="10.88671875" style="24"/>
    <col min="5590" max="5590" width="12.5546875" style="24" customWidth="1"/>
    <col min="5591" max="5591" width="10.88671875" style="24"/>
    <col min="5592" max="5592" width="84.88671875" style="24" bestFit="1" customWidth="1"/>
    <col min="5593" max="5845" width="10.88671875" style="24"/>
    <col min="5846" max="5846" width="12.5546875" style="24" customWidth="1"/>
    <col min="5847" max="5847" width="10.88671875" style="24"/>
    <col min="5848" max="5848" width="84.88671875" style="24" bestFit="1" customWidth="1"/>
    <col min="5849" max="6101" width="10.88671875" style="24"/>
    <col min="6102" max="6102" width="12.5546875" style="24" customWidth="1"/>
    <col min="6103" max="6103" width="10.88671875" style="24"/>
    <col min="6104" max="6104" width="84.88671875" style="24" bestFit="1" customWidth="1"/>
    <col min="6105" max="6357" width="10.88671875" style="24"/>
    <col min="6358" max="6358" width="12.5546875" style="24" customWidth="1"/>
    <col min="6359" max="6359" width="10.88671875" style="24"/>
    <col min="6360" max="6360" width="84.88671875" style="24" bestFit="1" customWidth="1"/>
    <col min="6361" max="6613" width="10.88671875" style="24"/>
    <col min="6614" max="6614" width="12.5546875" style="24" customWidth="1"/>
    <col min="6615" max="6615" width="10.88671875" style="24"/>
    <col min="6616" max="6616" width="84.88671875" style="24" bestFit="1" customWidth="1"/>
    <col min="6617" max="6869" width="10.88671875" style="24"/>
    <col min="6870" max="6870" width="12.5546875" style="24" customWidth="1"/>
    <col min="6871" max="6871" width="10.88671875" style="24"/>
    <col min="6872" max="6872" width="84.88671875" style="24" bestFit="1" customWidth="1"/>
    <col min="6873" max="7125" width="10.88671875" style="24"/>
    <col min="7126" max="7126" width="12.5546875" style="24" customWidth="1"/>
    <col min="7127" max="7127" width="10.88671875" style="24"/>
    <col min="7128" max="7128" width="84.88671875" style="24" bestFit="1" customWidth="1"/>
    <col min="7129" max="7381" width="10.88671875" style="24"/>
    <col min="7382" max="7382" width="12.5546875" style="24" customWidth="1"/>
    <col min="7383" max="7383" width="10.88671875" style="24"/>
    <col min="7384" max="7384" width="84.88671875" style="24" bestFit="1" customWidth="1"/>
    <col min="7385" max="7637" width="10.88671875" style="24"/>
    <col min="7638" max="7638" width="12.5546875" style="24" customWidth="1"/>
    <col min="7639" max="7639" width="10.88671875" style="24"/>
    <col min="7640" max="7640" width="84.88671875" style="24" bestFit="1" customWidth="1"/>
    <col min="7641" max="7893" width="10.88671875" style="24"/>
    <col min="7894" max="7894" width="12.5546875" style="24" customWidth="1"/>
    <col min="7895" max="7895" width="10.88671875" style="24"/>
    <col min="7896" max="7896" width="84.88671875" style="24" bestFit="1" customWidth="1"/>
    <col min="7897" max="8149" width="10.88671875" style="24"/>
    <col min="8150" max="8150" width="12.5546875" style="24" customWidth="1"/>
    <col min="8151" max="8151" width="10.88671875" style="24"/>
    <col min="8152" max="8152" width="84.88671875" style="24" bestFit="1" customWidth="1"/>
    <col min="8153" max="8405" width="10.88671875" style="24"/>
    <col min="8406" max="8406" width="12.5546875" style="24" customWidth="1"/>
    <col min="8407" max="8407" width="10.88671875" style="24"/>
    <col min="8408" max="8408" width="84.88671875" style="24" bestFit="1" customWidth="1"/>
    <col min="8409" max="8661" width="10.88671875" style="24"/>
    <col min="8662" max="8662" width="12.5546875" style="24" customWidth="1"/>
    <col min="8663" max="8663" width="10.88671875" style="24"/>
    <col min="8664" max="8664" width="84.88671875" style="24" bestFit="1" customWidth="1"/>
    <col min="8665" max="8917" width="10.88671875" style="24"/>
    <col min="8918" max="8918" width="12.5546875" style="24" customWidth="1"/>
    <col min="8919" max="8919" width="10.88671875" style="24"/>
    <col min="8920" max="8920" width="84.88671875" style="24" bestFit="1" customWidth="1"/>
    <col min="8921" max="9173" width="10.88671875" style="24"/>
    <col min="9174" max="9174" width="12.5546875" style="24" customWidth="1"/>
    <col min="9175" max="9175" width="10.88671875" style="24"/>
    <col min="9176" max="9176" width="84.88671875" style="24" bestFit="1" customWidth="1"/>
    <col min="9177" max="9429" width="10.88671875" style="24"/>
    <col min="9430" max="9430" width="12.5546875" style="24" customWidth="1"/>
    <col min="9431" max="9431" width="10.88671875" style="24"/>
    <col min="9432" max="9432" width="84.88671875" style="24" bestFit="1" customWidth="1"/>
    <col min="9433" max="9685" width="10.88671875" style="24"/>
    <col min="9686" max="9686" width="12.5546875" style="24" customWidth="1"/>
    <col min="9687" max="9687" width="10.88671875" style="24"/>
    <col min="9688" max="9688" width="84.88671875" style="24" bestFit="1" customWidth="1"/>
    <col min="9689" max="9941" width="10.88671875" style="24"/>
    <col min="9942" max="9942" width="12.5546875" style="24" customWidth="1"/>
    <col min="9943" max="9943" width="10.88671875" style="24"/>
    <col min="9944" max="9944" width="84.88671875" style="24" bestFit="1" customWidth="1"/>
    <col min="9945" max="10197" width="10.88671875" style="24"/>
    <col min="10198" max="10198" width="12.5546875" style="24" customWidth="1"/>
    <col min="10199" max="10199" width="10.88671875" style="24"/>
    <col min="10200" max="10200" width="84.88671875" style="24" bestFit="1" customWidth="1"/>
    <col min="10201" max="10453" width="10.88671875" style="24"/>
    <col min="10454" max="10454" width="12.5546875" style="24" customWidth="1"/>
    <col min="10455" max="10455" width="10.88671875" style="24"/>
    <col min="10456" max="10456" width="84.88671875" style="24" bestFit="1" customWidth="1"/>
    <col min="10457" max="10709" width="10.88671875" style="24"/>
    <col min="10710" max="10710" width="12.5546875" style="24" customWidth="1"/>
    <col min="10711" max="10711" width="10.88671875" style="24"/>
    <col min="10712" max="10712" width="84.88671875" style="24" bestFit="1" customWidth="1"/>
    <col min="10713" max="10965" width="10.88671875" style="24"/>
    <col min="10966" max="10966" width="12.5546875" style="24" customWidth="1"/>
    <col min="10967" max="10967" width="10.88671875" style="24"/>
    <col min="10968" max="10968" width="84.88671875" style="24" bestFit="1" customWidth="1"/>
    <col min="10969" max="11221" width="10.88671875" style="24"/>
    <col min="11222" max="11222" width="12.5546875" style="24" customWidth="1"/>
    <col min="11223" max="11223" width="10.88671875" style="24"/>
    <col min="11224" max="11224" width="84.88671875" style="24" bestFit="1" customWidth="1"/>
    <col min="11225" max="11477" width="10.88671875" style="24"/>
    <col min="11478" max="11478" width="12.5546875" style="24" customWidth="1"/>
    <col min="11479" max="11479" width="10.88671875" style="24"/>
    <col min="11480" max="11480" width="84.88671875" style="24" bestFit="1" customWidth="1"/>
    <col min="11481" max="11733" width="10.88671875" style="24"/>
    <col min="11734" max="11734" width="12.5546875" style="24" customWidth="1"/>
    <col min="11735" max="11735" width="10.88671875" style="24"/>
    <col min="11736" max="11736" width="84.88671875" style="24" bestFit="1" customWidth="1"/>
    <col min="11737" max="11989" width="10.88671875" style="24"/>
    <col min="11990" max="11990" width="12.5546875" style="24" customWidth="1"/>
    <col min="11991" max="11991" width="10.88671875" style="24"/>
    <col min="11992" max="11992" width="84.88671875" style="24" bestFit="1" customWidth="1"/>
    <col min="11993" max="12245" width="10.88671875" style="24"/>
    <col min="12246" max="12246" width="12.5546875" style="24" customWidth="1"/>
    <col min="12247" max="12247" width="10.88671875" style="24"/>
    <col min="12248" max="12248" width="84.88671875" style="24" bestFit="1" customWidth="1"/>
    <col min="12249" max="12501" width="10.88671875" style="24"/>
    <col min="12502" max="12502" width="12.5546875" style="24" customWidth="1"/>
    <col min="12503" max="12503" width="10.88671875" style="24"/>
    <col min="12504" max="12504" width="84.88671875" style="24" bestFit="1" customWidth="1"/>
    <col min="12505" max="12757" width="10.88671875" style="24"/>
    <col min="12758" max="12758" width="12.5546875" style="24" customWidth="1"/>
    <col min="12759" max="12759" width="10.88671875" style="24"/>
    <col min="12760" max="12760" width="84.88671875" style="24" bestFit="1" customWidth="1"/>
    <col min="12761" max="13013" width="10.88671875" style="24"/>
    <col min="13014" max="13014" width="12.5546875" style="24" customWidth="1"/>
    <col min="13015" max="13015" width="10.88671875" style="24"/>
    <col min="13016" max="13016" width="84.88671875" style="24" bestFit="1" customWidth="1"/>
    <col min="13017" max="13269" width="10.88671875" style="24"/>
    <col min="13270" max="13270" width="12.5546875" style="24" customWidth="1"/>
    <col min="13271" max="13271" width="10.88671875" style="24"/>
    <col min="13272" max="13272" width="84.88671875" style="24" bestFit="1" customWidth="1"/>
    <col min="13273" max="13525" width="10.88671875" style="24"/>
    <col min="13526" max="13526" width="12.5546875" style="24" customWidth="1"/>
    <col min="13527" max="13527" width="10.88671875" style="24"/>
    <col min="13528" max="13528" width="84.88671875" style="24" bestFit="1" customWidth="1"/>
    <col min="13529" max="13781" width="10.88671875" style="24"/>
    <col min="13782" max="13782" width="12.5546875" style="24" customWidth="1"/>
    <col min="13783" max="13783" width="10.88671875" style="24"/>
    <col min="13784" max="13784" width="84.88671875" style="24" bestFit="1" customWidth="1"/>
    <col min="13785" max="14037" width="10.88671875" style="24"/>
    <col min="14038" max="14038" width="12.5546875" style="24" customWidth="1"/>
    <col min="14039" max="14039" width="10.88671875" style="24"/>
    <col min="14040" max="14040" width="84.88671875" style="24" bestFit="1" customWidth="1"/>
    <col min="14041" max="14293" width="10.88671875" style="24"/>
    <col min="14294" max="14294" width="12.5546875" style="24" customWidth="1"/>
    <col min="14295" max="14295" width="10.88671875" style="24"/>
    <col min="14296" max="14296" width="84.88671875" style="24" bestFit="1" customWidth="1"/>
    <col min="14297" max="14549" width="10.88671875" style="24"/>
    <col min="14550" max="14550" width="12.5546875" style="24" customWidth="1"/>
    <col min="14551" max="14551" width="10.88671875" style="24"/>
    <col min="14552" max="14552" width="84.88671875" style="24" bestFit="1" customWidth="1"/>
    <col min="14553" max="14805" width="10.88671875" style="24"/>
    <col min="14806" max="14806" width="12.5546875" style="24" customWidth="1"/>
    <col min="14807" max="14807" width="10.88671875" style="24"/>
    <col min="14808" max="14808" width="84.88671875" style="24" bestFit="1" customWidth="1"/>
    <col min="14809" max="15061" width="10.88671875" style="24"/>
    <col min="15062" max="15062" width="12.5546875" style="24" customWidth="1"/>
    <col min="15063" max="15063" width="10.88671875" style="24"/>
    <col min="15064" max="15064" width="84.88671875" style="24" bestFit="1" customWidth="1"/>
    <col min="15065" max="15317" width="10.88671875" style="24"/>
    <col min="15318" max="15318" width="12.5546875" style="24" customWidth="1"/>
    <col min="15319" max="15319" width="10.88671875" style="24"/>
    <col min="15320" max="15320" width="84.88671875" style="24" bestFit="1" customWidth="1"/>
    <col min="15321" max="15573" width="10.88671875" style="24"/>
    <col min="15574" max="15574" width="12.5546875" style="24" customWidth="1"/>
    <col min="15575" max="15575" width="10.88671875" style="24"/>
    <col min="15576" max="15576" width="84.88671875" style="24" bestFit="1" customWidth="1"/>
    <col min="15577" max="15829" width="10.88671875" style="24"/>
    <col min="15830" max="15830" width="12.5546875" style="24" customWidth="1"/>
    <col min="15831" max="15831" width="10.88671875" style="24"/>
    <col min="15832" max="15832" width="84.88671875" style="24" bestFit="1" customWidth="1"/>
    <col min="15833" max="16085" width="10.88671875" style="24"/>
    <col min="16086" max="16086" width="12.5546875" style="24" customWidth="1"/>
    <col min="16087" max="16087" width="10.88671875" style="24"/>
    <col min="16088" max="16088" width="84.88671875" style="24" bestFit="1" customWidth="1"/>
    <col min="16089" max="16340" width="10.88671875" style="24"/>
    <col min="16341" max="16384" width="10.88671875" style="24" customWidth="1"/>
  </cols>
  <sheetData>
    <row r="1" spans="1:5" s="14" customFormat="1" ht="12.9" customHeight="1">
      <c r="A1" s="586" t="s">
        <v>506</v>
      </c>
      <c r="B1" s="587" t="s">
        <v>267</v>
      </c>
      <c r="C1" s="588" t="s">
        <v>268</v>
      </c>
      <c r="D1" s="588"/>
      <c r="E1" s="589" t="s">
        <v>269</v>
      </c>
    </row>
    <row r="2" spans="1:5" s="14" customFormat="1" ht="15" customHeight="1">
      <c r="A2" s="586"/>
      <c r="B2" s="587"/>
      <c r="C2" s="335" t="s">
        <v>270</v>
      </c>
      <c r="D2" s="336" t="s">
        <v>271</v>
      </c>
      <c r="E2" s="589"/>
    </row>
    <row r="3" spans="1:5" s="219" customFormat="1" ht="9.6">
      <c r="A3" s="17"/>
      <c r="B3" s="17" t="s">
        <v>241</v>
      </c>
      <c r="C3" s="18"/>
      <c r="D3" s="17"/>
      <c r="E3" s="18"/>
    </row>
    <row r="4" spans="1:5">
      <c r="A4" s="19">
        <v>1</v>
      </c>
      <c r="B4" s="20">
        <v>45183</v>
      </c>
      <c r="C4" s="21" t="s">
        <v>272</v>
      </c>
      <c r="D4" s="22" t="s">
        <v>512</v>
      </c>
      <c r="E4" s="23"/>
    </row>
    <row r="5" spans="1:5">
      <c r="A5" s="19"/>
      <c r="B5" s="20"/>
      <c r="C5" s="21"/>
      <c r="D5" s="25"/>
      <c r="E5" s="23"/>
    </row>
    <row r="6" spans="1:5">
      <c r="A6" s="19"/>
      <c r="B6" s="20"/>
      <c r="C6" s="21"/>
      <c r="D6" s="26"/>
      <c r="E6" s="23"/>
    </row>
    <row r="7" spans="1:5">
      <c r="A7" s="19"/>
      <c r="B7" s="20"/>
      <c r="C7" s="21"/>
      <c r="D7" s="22"/>
      <c r="E7" s="23"/>
    </row>
    <row r="8" spans="1:5">
      <c r="A8" s="19"/>
      <c r="B8" s="20"/>
      <c r="C8" s="21"/>
      <c r="D8" s="220"/>
      <c r="E8" s="23"/>
    </row>
    <row r="9" spans="1:5">
      <c r="A9" s="19"/>
      <c r="B9" s="20"/>
      <c r="C9" s="27"/>
      <c r="D9" s="220"/>
      <c r="E9" s="23"/>
    </row>
    <row r="10" spans="1:5">
      <c r="A10" s="19"/>
      <c r="B10" s="20"/>
      <c r="C10" s="27"/>
      <c r="D10" s="220"/>
      <c r="E10" s="23"/>
    </row>
    <row r="11" spans="1:5" s="32" customFormat="1" ht="9.6">
      <c r="A11" s="28"/>
      <c r="B11" s="29" t="s">
        <v>241</v>
      </c>
      <c r="C11" s="30"/>
      <c r="D11" s="31"/>
      <c r="E11" s="31"/>
    </row>
  </sheetData>
  <sheetProtection algorithmName="SHA-512" hashValue="lw8S8WpFi0u0UvNsNYcF9iqkSPRyw7Bb1s2OEjB3Hh+38iszH0AbDJ9FGkbAQExCJqF1AbYnmXSAxovxodkHDQ==" saltValue="cimYt7FB4Fu4Scwi/8yX1w==" spinCount="100000" sheet="1" formatColumns="0" formatRows="0"/>
  <mergeCells count="4">
    <mergeCell ref="A1:A2"/>
    <mergeCell ref="B1:B2"/>
    <mergeCell ref="C1:D1"/>
    <mergeCell ref="E1:E2"/>
  </mergeCells>
  <pageMargins left="0.70866141732283472" right="0.70866141732283472" top="0.74803149606299213" bottom="0.74803149606299213" header="0.31496062992125984" footer="0.31496062992125984"/>
  <pageSetup paperSize="9" scale="78" fitToHeight="0" orientation="landscape" r:id="rId1"/>
  <headerFooter>
    <oddFooter>&amp;C&amp;8&amp;A / &amp;F&amp;R&amp;8&amp;P/&amp;N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1D72F"/>
    <pageSetUpPr fitToPage="1"/>
  </sheetPr>
  <dimension ref="A1:G16"/>
  <sheetViews>
    <sheetView showGridLines="0" zoomScale="80" zoomScaleNormal="80" workbookViewId="0">
      <selection activeCell="B1" sqref="B1:F1"/>
    </sheetView>
  </sheetViews>
  <sheetFormatPr baseColWidth="10" defaultColWidth="11.44140625" defaultRowHeight="14.4"/>
  <cols>
    <col min="1" max="1" width="5.6640625" customWidth="1"/>
    <col min="2" max="2" width="35.6640625" customWidth="1"/>
    <col min="3" max="3" width="44.6640625" customWidth="1"/>
    <col min="4" max="4" width="5.6640625" customWidth="1"/>
    <col min="5" max="5" width="35.6640625" customWidth="1"/>
    <col min="6" max="6" width="44.6640625" customWidth="1"/>
    <col min="7" max="7" width="5.6640625" customWidth="1"/>
  </cols>
  <sheetData>
    <row r="1" spans="1:7" ht="85.35" customHeight="1" thickBot="1">
      <c r="A1" s="512"/>
      <c r="B1" s="545" t="s">
        <v>2</v>
      </c>
      <c r="C1" s="545"/>
      <c r="D1" s="545"/>
      <c r="E1" s="545"/>
      <c r="F1" s="545"/>
      <c r="G1" s="507" t="str">
        <f>"version "&amp;LARGE(Version!$A$3:$A$11,1)&amp;"."&amp;LARGE(Version!$B$3:$B$11,1)</f>
        <v>version 1.1</v>
      </c>
    </row>
    <row r="2" spans="1:7">
      <c r="A2" s="340"/>
      <c r="B2" s="305"/>
      <c r="C2" s="305"/>
      <c r="D2" s="305"/>
      <c r="E2" s="305"/>
      <c r="F2" s="305"/>
      <c r="G2" s="305"/>
    </row>
    <row r="3" spans="1:7" ht="15" thickBot="1">
      <c r="A3" s="305"/>
      <c r="B3" s="305"/>
      <c r="C3" s="305"/>
      <c r="D3" s="305"/>
      <c r="E3" s="305"/>
      <c r="F3" s="305"/>
      <c r="G3" s="305"/>
    </row>
    <row r="4" spans="1:7" ht="30" customHeight="1" thickBot="1">
      <c r="A4" s="305"/>
      <c r="B4" s="265" t="s">
        <v>390</v>
      </c>
      <c r="C4" s="255"/>
      <c r="D4" s="305"/>
      <c r="E4" s="394" t="s">
        <v>428</v>
      </c>
      <c r="F4" s="256"/>
      <c r="G4" s="305"/>
    </row>
    <row r="5" spans="1:7" ht="47.25" customHeight="1" thickBot="1">
      <c r="A5" s="305"/>
      <c r="B5" s="266" t="s">
        <v>385</v>
      </c>
      <c r="C5" s="295"/>
      <c r="D5" s="305"/>
      <c r="E5" s="395" t="s">
        <v>430</v>
      </c>
      <c r="F5" s="1" t="s">
        <v>493</v>
      </c>
      <c r="G5" s="305"/>
    </row>
    <row r="6" spans="1:7" ht="45" customHeight="1" thickBot="1">
      <c r="A6" s="305"/>
      <c r="B6" s="266" t="s">
        <v>3</v>
      </c>
      <c r="C6" s="296"/>
      <c r="D6" s="305"/>
      <c r="E6" s="395" t="s">
        <v>6</v>
      </c>
      <c r="F6" s="256"/>
      <c r="G6" s="305"/>
    </row>
    <row r="7" spans="1:7" ht="54.6" customHeight="1" thickBot="1">
      <c r="A7" s="305"/>
      <c r="B7" s="266" t="s">
        <v>5</v>
      </c>
      <c r="C7" s="257"/>
      <c r="D7" s="306"/>
      <c r="E7" s="396" t="s">
        <v>4</v>
      </c>
      <c r="F7" s="256"/>
    </row>
    <row r="8" spans="1:7" ht="30" customHeight="1" thickBot="1">
      <c r="A8" s="305"/>
      <c r="B8" s="267" t="s">
        <v>7</v>
      </c>
      <c r="C8" s="255"/>
      <c r="D8" s="305"/>
      <c r="E8" s="396" t="s">
        <v>427</v>
      </c>
      <c r="F8" s="256"/>
      <c r="G8" s="305"/>
    </row>
    <row r="9" spans="1:7" ht="30" customHeight="1" thickBot="1">
      <c r="A9" s="305"/>
      <c r="D9" s="305"/>
      <c r="E9" s="396" t="s">
        <v>8</v>
      </c>
      <c r="F9" s="256"/>
    </row>
    <row r="10" spans="1:7" ht="30" customHeight="1" thickBot="1">
      <c r="A10" s="305"/>
      <c r="D10" s="305"/>
      <c r="E10" s="396" t="s">
        <v>429</v>
      </c>
      <c r="F10" s="258"/>
      <c r="G10" s="305"/>
    </row>
    <row r="11" spans="1:7" ht="30" customHeight="1" thickTop="1">
      <c r="A11" s="305"/>
      <c r="B11" s="546" t="s">
        <v>495</v>
      </c>
      <c r="C11" s="548"/>
      <c r="D11" s="305"/>
      <c r="E11" s="395" t="s">
        <v>481</v>
      </c>
      <c r="F11" s="391"/>
      <c r="G11" s="305"/>
    </row>
    <row r="12" spans="1:7" ht="30" customHeight="1" thickBot="1">
      <c r="A12" s="305"/>
      <c r="B12" s="547"/>
      <c r="C12" s="549"/>
      <c r="D12" s="305"/>
      <c r="E12" s="397" t="s">
        <v>456</v>
      </c>
      <c r="F12" s="392"/>
      <c r="G12" s="305"/>
    </row>
    <row r="13" spans="1:7" ht="30" customHeight="1">
      <c r="A13" s="305"/>
      <c r="D13" s="305"/>
      <c r="G13" s="305"/>
    </row>
    <row r="14" spans="1:7" ht="15" thickBot="1">
      <c r="A14" s="305"/>
      <c r="D14" s="305"/>
      <c r="E14" s="305"/>
      <c r="F14" s="305"/>
      <c r="G14" s="305"/>
    </row>
    <row r="15" spans="1:7" ht="18.600000000000001" customHeight="1">
      <c r="A15" s="539" t="s">
        <v>9</v>
      </c>
      <c r="B15" s="540"/>
      <c r="C15" s="540"/>
      <c r="D15" s="540"/>
      <c r="E15" s="540"/>
      <c r="F15" s="540"/>
      <c r="G15" s="541"/>
    </row>
    <row r="16" spans="1:7" ht="58.35" customHeight="1" thickBot="1">
      <c r="A16" s="542"/>
      <c r="B16" s="543"/>
      <c r="C16" s="543"/>
      <c r="D16" s="543"/>
      <c r="E16" s="543"/>
      <c r="F16" s="543"/>
      <c r="G16" s="544"/>
    </row>
  </sheetData>
  <sheetProtection algorithmName="SHA-512" hashValue="ECeIcYypum426QXu8La25XoIWf58ygmyVFu664MIFS/g0eNeSo8EnF5aLRCIfzzFzPtKLFUWhusCANwNU5bV7Q==" saltValue="plOyik7BkVHBIfAsYWwmUw==" spinCount="100000" sheet="1" formatColumns="0" formatRows="0"/>
  <mergeCells count="4">
    <mergeCell ref="A15:G16"/>
    <mergeCell ref="B1:F1"/>
    <mergeCell ref="B11:B12"/>
    <mergeCell ref="C11:C12"/>
  </mergeCells>
  <pageMargins left="0.70866141732283472" right="0.70866141732283472" top="0.74803149606299213" bottom="0.74803149606299213" header="0.31496062992125984" footer="0.31496062992125984"/>
  <pageSetup paperSize="9" scale="73" orientation="landscape" r:id="rId1"/>
  <headerFooter>
    <oddFooter>&amp;C&amp;9&amp;A / &amp;F&amp;R&amp;9&amp;P/&amp;N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5D20EC-D755-4116-9A6C-E3CBEF62576E}">
          <x14:formula1>
            <xm:f>Données!$J$3:$J$28</xm:f>
          </x14:formula1>
          <xm:sqref>F5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6FE3-97B9-43B8-B6C9-9530E0A9D2AD}">
  <sheetPr codeName="Feuil5">
    <pageSetUpPr fitToPage="1"/>
  </sheetPr>
  <dimension ref="A1:C32"/>
  <sheetViews>
    <sheetView showGridLines="0" zoomScale="85" zoomScaleNormal="85" workbookViewId="0">
      <pane xSplit="1" ySplit="3" topLeftCell="B4" activePane="bottomRight" state="frozen"/>
      <selection activeCell="L14" sqref="L14"/>
      <selection pane="topRight" activeCell="L14" sqref="L14"/>
      <selection pane="bottomLeft" activeCell="L14" sqref="L14"/>
      <selection pane="bottomRight" activeCell="L14" sqref="L14"/>
    </sheetView>
  </sheetViews>
  <sheetFormatPr baseColWidth="10" defaultRowHeight="14.4"/>
  <cols>
    <col min="1" max="2" width="50.6640625" customWidth="1"/>
    <col min="3" max="3" width="50.6640625" style="84" customWidth="1"/>
  </cols>
  <sheetData>
    <row r="1" spans="1:3" ht="100.5" customHeight="1" thickBot="1">
      <c r="A1" s="551" t="s">
        <v>391</v>
      </c>
      <c r="B1" s="551"/>
      <c r="C1" s="551"/>
    </row>
    <row r="2" spans="1:3" s="9" customFormat="1" ht="25.5" customHeight="1" thickTop="1">
      <c r="A2" s="550" t="s">
        <v>438</v>
      </c>
      <c r="B2" s="550"/>
      <c r="C2" s="550"/>
    </row>
    <row r="3" spans="1:3" ht="25.5" customHeight="1">
      <c r="A3" s="339" t="str">
        <f>"version "&amp;LARGE('A - Version audit'!$A$3:$A$11,1)&amp;" - audit"</f>
        <v>version 1 - audit</v>
      </c>
      <c r="B3" s="311" t="s">
        <v>440</v>
      </c>
      <c r="C3" s="311" t="s">
        <v>441</v>
      </c>
    </row>
    <row r="4" spans="1:3" s="294" customFormat="1" ht="25.5" customHeight="1">
      <c r="A4" s="260" t="s">
        <v>437</v>
      </c>
      <c r="B4" s="264"/>
      <c r="C4" s="312"/>
    </row>
    <row r="5" spans="1:3" s="294" customFormat="1" ht="25.5" customHeight="1">
      <c r="A5" s="246" t="s">
        <v>409</v>
      </c>
      <c r="B5" s="247"/>
      <c r="C5" s="313" t="str">
        <f>IF(OeuvNom="","",OeuvNom)</f>
        <v/>
      </c>
    </row>
    <row r="6" spans="1:3" s="294" customFormat="1" ht="25.5" customHeight="1">
      <c r="A6" s="246" t="s">
        <v>408</v>
      </c>
      <c r="B6" s="247"/>
      <c r="C6" s="313" t="str">
        <f>IF(OeuvTyp="","",OeuvTyp)</f>
        <v xml:space="preserve">    ↓</v>
      </c>
    </row>
    <row r="7" spans="1:3" s="294" customFormat="1" ht="25.5" customHeight="1">
      <c r="A7" s="308" t="s">
        <v>507</v>
      </c>
      <c r="B7" s="247"/>
      <c r="C7" s="519"/>
    </row>
    <row r="8" spans="1:3" s="294" customFormat="1" ht="25.5" customHeight="1">
      <c r="A8" s="246" t="s">
        <v>384</v>
      </c>
      <c r="B8" s="247"/>
      <c r="C8" s="313" t="str">
        <f>IF(OeuvPro="","",OeuvPro)</f>
        <v/>
      </c>
    </row>
    <row r="9" spans="1:3" s="294" customFormat="1" ht="25.5" customHeight="1">
      <c r="A9" s="307" t="s">
        <v>432</v>
      </c>
      <c r="B9" s="247"/>
      <c r="C9" s="523"/>
    </row>
    <row r="10" spans="1:3" s="294" customFormat="1" ht="25.5" customHeight="1">
      <c r="A10" s="261" t="s">
        <v>389</v>
      </c>
      <c r="B10" s="264"/>
      <c r="C10" s="261"/>
    </row>
    <row r="11" spans="1:3" s="294" customFormat="1" ht="25.5" customHeight="1">
      <c r="A11" s="248" t="s">
        <v>386</v>
      </c>
      <c r="B11" s="247"/>
      <c r="C11" s="314" t="str">
        <f>IF(ContNom="","",ContNom)</f>
        <v/>
      </c>
    </row>
    <row r="12" spans="1:3" s="294" customFormat="1" ht="25.5" customHeight="1">
      <c r="A12" s="248" t="s">
        <v>387</v>
      </c>
      <c r="B12" s="247"/>
      <c r="C12" s="314" t="str">
        <f>IF(ContTel="","",ContTel)</f>
        <v/>
      </c>
    </row>
    <row r="13" spans="1:3" s="294" customFormat="1" ht="25.5" customHeight="1">
      <c r="A13" s="248" t="s">
        <v>439</v>
      </c>
      <c r="B13" s="316"/>
      <c r="C13" s="314" t="str">
        <f>IF(ContMai="","",ContMai)</f>
        <v/>
      </c>
    </row>
    <row r="14" spans="1:3" s="294" customFormat="1" ht="25.5" customHeight="1">
      <c r="A14" s="248" t="s">
        <v>415</v>
      </c>
      <c r="B14" s="247"/>
      <c r="C14" s="314" t="str">
        <f>IF(ContFon="","",ContFon)</f>
        <v/>
      </c>
    </row>
    <row r="15" spans="1:3" s="294" customFormat="1" ht="25.5" customHeight="1">
      <c r="A15" s="248" t="s">
        <v>416</v>
      </c>
      <c r="B15" s="247"/>
      <c r="C15" s="314" t="str">
        <f>IF(ContSoc="","",ContSoc)</f>
        <v/>
      </c>
    </row>
    <row r="16" spans="1:3" s="294" customFormat="1" ht="25.5" customHeight="1">
      <c r="A16" s="262" t="s">
        <v>411</v>
      </c>
      <c r="B16" s="264"/>
      <c r="C16" s="262"/>
    </row>
    <row r="17" spans="1:3" s="294" customFormat="1" ht="25.5" customHeight="1">
      <c r="A17" s="310" t="s">
        <v>410</v>
      </c>
      <c r="B17" s="249" t="str">
        <f>C17</f>
        <v>Evaluation Label ECOPROD</v>
      </c>
      <c r="C17" s="313" t="s">
        <v>442</v>
      </c>
    </row>
    <row r="18" spans="1:3" s="294" customFormat="1" ht="25.5" customHeight="1">
      <c r="A18" s="510" t="s">
        <v>508</v>
      </c>
      <c r="B18" s="249" t="s">
        <v>444</v>
      </c>
      <c r="C18" s="520"/>
    </row>
    <row r="19" spans="1:3" s="294" customFormat="1" ht="25.5" customHeight="1">
      <c r="A19" s="250" t="s">
        <v>431</v>
      </c>
      <c r="B19" s="251"/>
      <c r="C19" s="519"/>
    </row>
    <row r="20" spans="1:3" s="268" customFormat="1" ht="25.5" customHeight="1">
      <c r="A20" s="262" t="s">
        <v>412</v>
      </c>
      <c r="B20" s="263"/>
      <c r="C20" s="262"/>
    </row>
    <row r="21" spans="1:3" s="268" customFormat="1" ht="25.5" customHeight="1">
      <c r="A21" s="252" t="s">
        <v>413</v>
      </c>
      <c r="B21" s="245"/>
      <c r="C21" s="315"/>
    </row>
    <row r="22" spans="1:3" s="268" customFormat="1" ht="25.5" customHeight="1">
      <c r="A22" s="309" t="s">
        <v>433</v>
      </c>
      <c r="B22" s="253"/>
      <c r="C22" s="521"/>
    </row>
    <row r="23" spans="1:3" s="268" customFormat="1" ht="25.5" customHeight="1">
      <c r="A23" s="309" t="s">
        <v>434</v>
      </c>
      <c r="B23" s="254"/>
      <c r="C23" s="521"/>
    </row>
    <row r="24" spans="1:3" s="268" customFormat="1" ht="25.5" customHeight="1">
      <c r="A24" s="309" t="s">
        <v>435</v>
      </c>
      <c r="B24" s="317"/>
      <c r="C24" s="521"/>
    </row>
    <row r="25" spans="1:3" s="268" customFormat="1" ht="25.5" customHeight="1">
      <c r="A25" s="252" t="s">
        <v>414</v>
      </c>
      <c r="B25" s="245"/>
      <c r="C25" s="315"/>
    </row>
    <row r="26" spans="1:3" s="268" customFormat="1" ht="25.5" customHeight="1">
      <c r="A26" s="248" t="s">
        <v>436</v>
      </c>
      <c r="B26" s="253"/>
      <c r="C26" s="522"/>
    </row>
    <row r="27" spans="1:3" s="268" customFormat="1" ht="25.5" customHeight="1">
      <c r="A27" s="262"/>
      <c r="B27" s="264"/>
      <c r="C27" s="262"/>
    </row>
    <row r="28" spans="1:3" s="268" customFormat="1" ht="25.5" customHeight="1">
      <c r="A28" s="252" t="s">
        <v>388</v>
      </c>
      <c r="B28" s="245"/>
      <c r="C28" s="315"/>
    </row>
    <row r="29" spans="1:3" s="268" customFormat="1" ht="25.5" customHeight="1">
      <c r="A29" s="309" t="s">
        <v>433</v>
      </c>
      <c r="B29" s="253"/>
      <c r="C29" s="521"/>
    </row>
    <row r="30" spans="1:3" s="268" customFormat="1" ht="25.5" customHeight="1">
      <c r="A30" s="309" t="s">
        <v>434</v>
      </c>
      <c r="B30" s="254"/>
      <c r="C30" s="521"/>
    </row>
    <row r="31" spans="1:3" ht="25.5" customHeight="1">
      <c r="A31" s="309" t="s">
        <v>435</v>
      </c>
      <c r="B31" s="317"/>
      <c r="C31" s="521"/>
    </row>
    <row r="32" spans="1:3" ht="25.5" customHeight="1">
      <c r="A32" s="262"/>
      <c r="B32" s="264"/>
      <c r="C32" s="262"/>
    </row>
  </sheetData>
  <sheetProtection algorithmName="SHA-512" hashValue="wQSC5fRgKbLDchA1ymHdvKtE7ibwChDg2BX0IkCLWkliMvjZ40oHlWRqD6IqRdjGpezpX0tqxNys57npk3OttA==" saltValue="LxQakfi2/5HYCCNBrwJD1Q==" spinCount="100000" sheet="1" objects="1" scenarios="1"/>
  <mergeCells count="2">
    <mergeCell ref="A2:C2"/>
    <mergeCell ref="A1:C1"/>
  </mergeCells>
  <pageMargins left="0.70866141732283472" right="0.70866141732283472" top="0.74803149606299213" bottom="0.74803149606299213" header="0.31496062992125984" footer="0.31496062992125984"/>
  <pageSetup paperSize="9" scale="86" fitToHeight="0" orientation="landscape" r:id="rId1"/>
  <headerFooter>
    <oddFooter>&amp;C&amp;9&amp;A / &amp;F&amp;R&amp;9&amp;P/&amp;N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8D11ACB-CA17-433E-9DB6-0291B85F5757}">
          <x14:formula1>
            <xm:f>Données!$L$3:$L$5</xm:f>
          </x14:formula1>
          <xm:sqref>B18</xm:sqref>
        </x14:dataValidation>
        <x14:dataValidation type="list" allowBlank="1" showInputMessage="1" showErrorMessage="1" xr:uid="{00000000-0002-0000-0100-000000000000}">
          <x14:formula1>
            <xm:f>Données!$J$3:$J$28</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91D6E3"/>
  </sheetPr>
  <dimension ref="A1:R123"/>
  <sheetViews>
    <sheetView showGridLines="0" zoomScale="102" zoomScaleNormal="112" workbookViewId="0">
      <pane xSplit="2" ySplit="2" topLeftCell="C28" activePane="bottomRight" state="frozen"/>
      <selection activeCell="B1" sqref="B1:C1"/>
      <selection pane="topRight" activeCell="B1" sqref="B1:C1"/>
      <selection pane="bottomLeft" activeCell="B1" sqref="B1:C1"/>
      <selection pane="bottomRight" activeCell="C33" sqref="C33"/>
    </sheetView>
  </sheetViews>
  <sheetFormatPr baseColWidth="10" defaultColWidth="11.44140625" defaultRowHeight="14.4"/>
  <cols>
    <col min="1" max="1" width="9.109375" customWidth="1"/>
    <col min="2" max="2" width="76.109375" style="84" customWidth="1"/>
    <col min="3" max="3" width="12.88671875" customWidth="1"/>
    <col min="4" max="4" width="4.88671875" style="10" bestFit="1" customWidth="1"/>
    <col min="5" max="5" width="91.44140625" style="131" customWidth="1"/>
    <col min="6" max="6" width="11.44140625" customWidth="1"/>
  </cols>
  <sheetData>
    <row r="1" spans="1:6" s="163" customFormat="1" ht="39" thickBot="1">
      <c r="A1" s="158" t="s">
        <v>10</v>
      </c>
      <c r="B1" s="159"/>
      <c r="C1" s="159"/>
      <c r="D1" s="160"/>
      <c r="E1" s="161"/>
      <c r="F1"/>
    </row>
    <row r="2" spans="1:6" ht="41.4" thickBot="1">
      <c r="A2" s="155" t="s">
        <v>12</v>
      </c>
      <c r="B2" s="156" t="s">
        <v>13</v>
      </c>
      <c r="C2" s="171" t="s">
        <v>278</v>
      </c>
      <c r="D2" s="172" t="s">
        <v>279</v>
      </c>
      <c r="E2" s="157" t="s">
        <v>275</v>
      </c>
    </row>
    <row r="3" spans="1:6" s="176" customFormat="1" ht="15" thickBot="1">
      <c r="A3" s="337" t="str">
        <f>"version "&amp;LARGE(Version!$A$3:$A$11,1)&amp;"."&amp;LARGE(Version!$B$3:$B$11,1)</f>
        <v>version 1.1</v>
      </c>
      <c r="B3" s="173" t="s">
        <v>241</v>
      </c>
      <c r="C3" s="174"/>
      <c r="D3" s="175"/>
      <c r="F3"/>
    </row>
    <row r="4" spans="1:6" s="9" customFormat="1" ht="24.9" customHeight="1" thickBot="1">
      <c r="A4" s="56" t="s">
        <v>11</v>
      </c>
      <c r="B4" s="57"/>
      <c r="C4" s="137"/>
      <c r="D4" s="36"/>
      <c r="E4" s="147"/>
      <c r="F4"/>
    </row>
    <row r="5" spans="1:6" ht="57.75" customHeight="1" thickBot="1">
      <c r="A5" s="59" t="s">
        <v>14</v>
      </c>
      <c r="B5" s="60" t="s">
        <v>15</v>
      </c>
      <c r="C5" s="2"/>
      <c r="D5" s="37" t="str">
        <f>INDEX(TabResu,MATCH(A5,'3 - Référentiel LABEL ECOPROD '!$A$3:$A$108,0),5)</f>
        <v/>
      </c>
      <c r="E5" s="61" t="s">
        <v>556</v>
      </c>
    </row>
    <row r="6" spans="1:6" ht="42" thickBot="1">
      <c r="A6" s="63" t="s">
        <v>17</v>
      </c>
      <c r="B6" s="64" t="s">
        <v>18</v>
      </c>
      <c r="C6" s="3"/>
      <c r="D6" s="38" t="str">
        <f>INDEX(TabResu,MATCH(A6,'3 - Référentiel LABEL ECOPROD '!$A$3:$A$108,0),5)</f>
        <v/>
      </c>
      <c r="E6" s="148" t="s">
        <v>19</v>
      </c>
    </row>
    <row r="7" spans="1:6" ht="69.599999999999994" thickBot="1">
      <c r="A7" s="67" t="s">
        <v>20</v>
      </c>
      <c r="B7" s="68" t="s">
        <v>280</v>
      </c>
      <c r="C7" s="2"/>
      <c r="D7" s="37" t="str">
        <f>INDEX(TabResu,MATCH(A7,'3 - Référentiel LABEL ECOPROD '!$A$3:$A$108,0),5)</f>
        <v/>
      </c>
      <c r="E7" s="149" t="s">
        <v>21</v>
      </c>
    </row>
    <row r="8" spans="1:6" ht="30" customHeight="1" thickBot="1">
      <c r="A8" s="69" t="s">
        <v>22</v>
      </c>
      <c r="B8" s="64" t="s">
        <v>23</v>
      </c>
      <c r="C8" s="139"/>
      <c r="D8" s="187" t="str">
        <f>INDEX(TabResu,MATCH(A8,'3 - Référentiel LABEL ECOPROD '!$A$3:$A$108,0),5)</f>
        <v/>
      </c>
      <c r="E8" s="555" t="s">
        <v>24</v>
      </c>
    </row>
    <row r="9" spans="1:6" ht="30" customHeight="1" thickBot="1">
      <c r="A9" s="69" t="s">
        <v>25</v>
      </c>
      <c r="B9" s="64" t="s">
        <v>26</v>
      </c>
      <c r="C9" s="3"/>
      <c r="D9" s="38" t="str">
        <f>INDEX(TabResu,MATCH(A9,'3 - Référentiel LABEL ECOPROD '!$A$3:$A$108,0),5)</f>
        <v/>
      </c>
      <c r="E9" s="557"/>
    </row>
    <row r="10" spans="1:6" ht="42" thickBot="1">
      <c r="A10" s="71" t="s">
        <v>27</v>
      </c>
      <c r="B10" s="72" t="s">
        <v>28</v>
      </c>
      <c r="C10" s="4"/>
      <c r="D10" s="207" t="str">
        <f>INDEX(TabResu,MATCH(A10,'3 - Référentiel LABEL ECOPROD '!$A$3:$A$108,0),5)</f>
        <v/>
      </c>
      <c r="E10" s="557"/>
    </row>
    <row r="11" spans="1:6" ht="30" customHeight="1" thickBot="1">
      <c r="A11" s="69" t="s">
        <v>30</v>
      </c>
      <c r="B11" s="64" t="s">
        <v>373</v>
      </c>
      <c r="C11" s="3"/>
      <c r="D11" s="38" t="str">
        <f>INDEX(TabResu,MATCH(A11,'3 - Référentiel LABEL ECOPROD '!$A$3:$A$108,0),5)</f>
        <v/>
      </c>
      <c r="E11" s="557"/>
    </row>
    <row r="12" spans="1:6" ht="42" thickBot="1">
      <c r="A12" s="71" t="s">
        <v>31</v>
      </c>
      <c r="B12" s="72" t="s">
        <v>32</v>
      </c>
      <c r="C12" s="4"/>
      <c r="D12" s="207" t="str">
        <f>INDEX(TabResu,MATCH(A12,'3 - Référentiel LABEL ECOPROD '!$A$3:$A$108,0),5)</f>
        <v/>
      </c>
      <c r="E12" s="557"/>
    </row>
    <row r="13" spans="1:6" ht="30" customHeight="1" thickBot="1">
      <c r="A13" s="69" t="s">
        <v>33</v>
      </c>
      <c r="B13" s="64" t="s">
        <v>374</v>
      </c>
      <c r="C13" s="3"/>
      <c r="D13" s="38" t="str">
        <f>INDEX(TabResu,MATCH(A13,'3 - Référentiel LABEL ECOPROD '!$A$3:$A$108,0),5)</f>
        <v/>
      </c>
      <c r="E13" s="557"/>
    </row>
    <row r="14" spans="1:6" ht="42" thickBot="1">
      <c r="A14" s="71" t="s">
        <v>34</v>
      </c>
      <c r="B14" s="72" t="s">
        <v>35</v>
      </c>
      <c r="C14" s="4"/>
      <c r="D14" s="207" t="str">
        <f>INDEX(TabResu,MATCH(A14,'3 - Référentiel LABEL ECOPROD '!$A$3:$A$108,0),5)</f>
        <v/>
      </c>
      <c r="E14" s="557"/>
    </row>
    <row r="15" spans="1:6" ht="42" thickBot="1">
      <c r="A15" s="71" t="s">
        <v>36</v>
      </c>
      <c r="B15" s="72" t="s">
        <v>37</v>
      </c>
      <c r="C15" s="4"/>
      <c r="D15" s="207" t="str">
        <f>INDEX(TabResu,MATCH(A15,'3 - Référentiel LABEL ECOPROD '!$A$3:$A$108,0),5)</f>
        <v/>
      </c>
      <c r="E15" s="557"/>
    </row>
    <row r="16" spans="1:6" ht="42" thickBot="1">
      <c r="A16" s="71" t="s">
        <v>38</v>
      </c>
      <c r="B16" s="72" t="s">
        <v>39</v>
      </c>
      <c r="C16" s="4"/>
      <c r="D16" s="207" t="str">
        <f>INDEX(TabResu,MATCH(A16,'3 - Référentiel LABEL ECOPROD '!$A$3:$A$108,0),5)</f>
        <v/>
      </c>
      <c r="E16" s="556"/>
    </row>
    <row r="17" spans="1:6" ht="30" customHeight="1" thickBot="1">
      <c r="A17" s="69" t="s">
        <v>40</v>
      </c>
      <c r="B17" s="64" t="s">
        <v>41</v>
      </c>
      <c r="C17" s="3"/>
      <c r="D17" s="38" t="str">
        <f>INDEX(TabResu,MATCH(A17,'3 - Référentiel LABEL ECOPROD '!$A$3:$A$108,0),5)</f>
        <v/>
      </c>
      <c r="E17" s="555" t="s">
        <v>42</v>
      </c>
    </row>
    <row r="18" spans="1:6" ht="30" customHeight="1" thickBot="1">
      <c r="A18" s="69" t="s">
        <v>43</v>
      </c>
      <c r="B18" s="64" t="s">
        <v>44</v>
      </c>
      <c r="C18" s="3"/>
      <c r="D18" s="38" t="str">
        <f>INDEX(TabResu,MATCH(A18,'3 - Référentiel LABEL ECOPROD '!$A$3:$A$108,0),5)</f>
        <v/>
      </c>
      <c r="E18" s="556"/>
    </row>
    <row r="19" spans="1:6" ht="30" customHeight="1" thickBot="1">
      <c r="A19" s="69" t="s">
        <v>45</v>
      </c>
      <c r="B19" s="64" t="s">
        <v>46</v>
      </c>
      <c r="C19" s="3"/>
      <c r="D19" s="38" t="str">
        <f>INDEX(TabResu,MATCH(A19,'3 - Référentiel LABEL ECOPROD '!$A$3:$A$108,0),5)</f>
        <v/>
      </c>
      <c r="E19" s="553" t="s">
        <v>511</v>
      </c>
      <c r="F19" s="320"/>
    </row>
    <row r="20" spans="1:6" ht="30" customHeight="1" thickBot="1">
      <c r="A20" s="73" t="s">
        <v>47</v>
      </c>
      <c r="B20" s="74" t="s">
        <v>48</v>
      </c>
      <c r="C20" s="2"/>
      <c r="D20" s="37" t="str">
        <f>INDEX(TabResu,MATCH(A20,'3 - Référentiel LABEL ECOPROD '!$A$3:$A$108,0),5)</f>
        <v/>
      </c>
      <c r="E20" s="554"/>
    </row>
    <row r="21" spans="1:6" ht="88.8" customHeight="1" thickBot="1">
      <c r="A21" s="75" t="s">
        <v>49</v>
      </c>
      <c r="B21" s="76" t="s">
        <v>557</v>
      </c>
      <c r="C21" s="3"/>
      <c r="D21" s="216" t="str">
        <f>INDEX(TabResu,MATCH(A21,'3 - Référentiel LABEL ECOPROD '!$A$3:$A$108,0),5)</f>
        <v/>
      </c>
      <c r="E21" s="527" t="s">
        <v>558</v>
      </c>
    </row>
    <row r="22" spans="1:6" ht="24.9" customHeight="1" thickBot="1">
      <c r="A22" s="78" t="s">
        <v>50</v>
      </c>
      <c r="B22" s="79"/>
      <c r="C22" s="135"/>
      <c r="D22" s="36"/>
      <c r="E22" s="150"/>
    </row>
    <row r="23" spans="1:6" ht="55.8" thickBot="1">
      <c r="A23" s="80" t="s">
        <v>51</v>
      </c>
      <c r="B23" s="81" t="s">
        <v>52</v>
      </c>
      <c r="C23" s="3"/>
      <c r="D23" s="39" t="str">
        <f>INDEX(TabResu,MATCH(A23,'3 - Référentiel LABEL ECOPROD '!$A$3:$A$108,0),5)</f>
        <v/>
      </c>
      <c r="E23" s="77" t="s">
        <v>546</v>
      </c>
    </row>
    <row r="24" spans="1:6" s="84" customFormat="1" ht="83.4" thickBot="1">
      <c r="A24" s="80" t="s">
        <v>53</v>
      </c>
      <c r="B24" s="81" t="s">
        <v>54</v>
      </c>
      <c r="C24" s="3"/>
      <c r="D24" s="40" t="str">
        <f>INDEX(TabResu,MATCH(A24,'3 - Référentiel LABEL ECOPROD '!$A$3:$A$108,0),5)</f>
        <v/>
      </c>
      <c r="E24" s="83" t="s">
        <v>559</v>
      </c>
      <c r="F24"/>
    </row>
    <row r="25" spans="1:6" ht="24.9" customHeight="1" thickBot="1">
      <c r="A25" s="78" t="s">
        <v>55</v>
      </c>
      <c r="B25" s="79"/>
      <c r="C25" s="135"/>
      <c r="D25" s="36"/>
      <c r="E25" s="151" t="s">
        <v>56</v>
      </c>
    </row>
    <row r="26" spans="1:6" ht="30" customHeight="1" thickBot="1">
      <c r="A26" s="80" t="s">
        <v>57</v>
      </c>
      <c r="B26" s="81" t="s">
        <v>58</v>
      </c>
      <c r="C26" s="3"/>
      <c r="D26" s="41" t="str">
        <f>INDEX(TabResu,MATCH(A26,'3 - Référentiel LABEL ECOPROD '!$A$3:$A$108,0),5)</f>
        <v/>
      </c>
      <c r="E26" s="61" t="s">
        <v>59</v>
      </c>
    </row>
    <row r="27" spans="1:6" ht="29.25" customHeight="1" thickBot="1">
      <c r="A27" s="86" t="s">
        <v>60</v>
      </c>
      <c r="B27" s="87"/>
      <c r="C27" s="134"/>
      <c r="D27" s="42"/>
      <c r="E27" s="152"/>
    </row>
    <row r="28" spans="1:6" ht="55.8" thickBot="1">
      <c r="A28" s="90" t="s">
        <v>61</v>
      </c>
      <c r="B28" s="76" t="s">
        <v>298</v>
      </c>
      <c r="C28" s="3"/>
      <c r="D28" s="41" t="str">
        <f>INDEX(TabResu,MATCH(A28,'3 - Référentiel LABEL ECOPROD '!$A$3:$A$108,0),5)</f>
        <v/>
      </c>
      <c r="E28" s="77" t="s">
        <v>560</v>
      </c>
    </row>
    <row r="29" spans="1:6" ht="83.4" thickBot="1">
      <c r="A29" s="92" t="s">
        <v>62</v>
      </c>
      <c r="B29" s="93" t="s">
        <v>281</v>
      </c>
      <c r="C29" s="3"/>
      <c r="D29" s="41" t="str">
        <f>INDEX(TabResu,MATCH(A29,'3 - Référentiel LABEL ECOPROD '!$A$3:$A$108,0),5)</f>
        <v/>
      </c>
      <c r="E29" s="77" t="s">
        <v>63</v>
      </c>
    </row>
    <row r="30" spans="1:6" ht="29.25" customHeight="1" thickBot="1">
      <c r="A30" s="86" t="s">
        <v>64</v>
      </c>
      <c r="B30" s="87"/>
      <c r="C30" s="134"/>
      <c r="D30" s="42"/>
      <c r="E30" s="152"/>
    </row>
    <row r="31" spans="1:6" ht="30" customHeight="1" thickBot="1">
      <c r="A31" s="90" t="s">
        <v>65</v>
      </c>
      <c r="B31" s="76" t="s">
        <v>66</v>
      </c>
      <c r="C31" s="3"/>
      <c r="D31" s="41" t="str">
        <f>INDEX(TabResu,MATCH(A31,'3 - Référentiel LABEL ECOPROD '!$A$3:$A$108,0),5)</f>
        <v/>
      </c>
      <c r="E31" s="61" t="s">
        <v>561</v>
      </c>
    </row>
    <row r="32" spans="1:6" ht="124.8" thickBot="1">
      <c r="A32" s="94" t="s">
        <v>67</v>
      </c>
      <c r="B32" s="74" t="s">
        <v>68</v>
      </c>
      <c r="C32" s="2"/>
      <c r="D32" s="43" t="str">
        <f>INDEX(TabResu,MATCH(A32,'3 - Référentiel LABEL ECOPROD '!$A$3:$A$108,0),5)</f>
        <v/>
      </c>
      <c r="E32" s="77" t="s">
        <v>562</v>
      </c>
    </row>
    <row r="33" spans="1:5" ht="130.19999999999999" thickBot="1">
      <c r="A33" s="95" t="s">
        <v>69</v>
      </c>
      <c r="B33" s="96" t="s">
        <v>299</v>
      </c>
      <c r="C33" s="3" t="s">
        <v>225</v>
      </c>
      <c r="D33" s="44" t="str">
        <f>INDEX(TabResu,MATCH(A33,'3 - Référentiel LABEL ECOPROD '!$A$3:$A$108,0),5)</f>
        <v/>
      </c>
      <c r="E33" s="525" t="s">
        <v>547</v>
      </c>
    </row>
    <row r="34" spans="1:5" ht="24.9" customHeight="1" thickBot="1">
      <c r="A34" s="78" t="s">
        <v>70</v>
      </c>
      <c r="B34" s="79"/>
      <c r="C34" s="135"/>
      <c r="D34" s="45"/>
      <c r="E34" s="153"/>
    </row>
    <row r="35" spans="1:5" ht="29.25" customHeight="1" thickBot="1">
      <c r="A35" s="86" t="s">
        <v>71</v>
      </c>
      <c r="B35" s="87"/>
      <c r="C35" s="133"/>
      <c r="D35" s="42"/>
      <c r="E35" s="154"/>
    </row>
    <row r="36" spans="1:5" ht="50.1" customHeight="1" thickBot="1">
      <c r="A36" s="90" t="s">
        <v>72</v>
      </c>
      <c r="B36" s="76" t="s">
        <v>282</v>
      </c>
      <c r="C36" s="3"/>
      <c r="D36" s="41" t="str">
        <f>INDEX(TabResu,MATCH(A36,'3 - Référentiel LABEL ECOPROD '!$A$3:$A$108,0),5)</f>
        <v/>
      </c>
      <c r="E36" s="61" t="s">
        <v>73</v>
      </c>
    </row>
    <row r="37" spans="1:5" ht="30" customHeight="1" thickBot="1">
      <c r="A37" s="97" t="s">
        <v>74</v>
      </c>
      <c r="B37" s="64" t="s">
        <v>75</v>
      </c>
      <c r="C37" s="3"/>
      <c r="D37" s="41" t="str">
        <f>INDEX(TabResu,MATCH(A37,'3 - Référentiel LABEL ECOPROD '!$A$3:$A$108,0),5)</f>
        <v/>
      </c>
      <c r="E37" s="98"/>
    </row>
    <row r="38" spans="1:5" ht="69.599999999999994" thickBot="1">
      <c r="A38" s="97" t="s">
        <v>76</v>
      </c>
      <c r="B38" s="64" t="s">
        <v>292</v>
      </c>
      <c r="C38" s="3"/>
      <c r="D38" s="41" t="str">
        <f>INDEX(TabResu,MATCH(A38,'3 - Référentiel LABEL ECOPROD '!$A$3:$A$108,0),5)</f>
        <v/>
      </c>
      <c r="E38" s="61" t="s">
        <v>77</v>
      </c>
    </row>
    <row r="39" spans="1:5" ht="55.8" thickBot="1">
      <c r="A39" s="97" t="s">
        <v>78</v>
      </c>
      <c r="B39" s="64" t="s">
        <v>293</v>
      </c>
      <c r="C39" s="3"/>
      <c r="D39" s="41" t="str">
        <f>INDEX(TabResu,MATCH(A39,'3 - Référentiel LABEL ECOPROD '!$A$3:$A$108,0),5)</f>
        <v/>
      </c>
      <c r="E39" s="98"/>
    </row>
    <row r="40" spans="1:5" ht="46.5" customHeight="1" thickBot="1">
      <c r="A40" s="92" t="s">
        <v>79</v>
      </c>
      <c r="B40" s="93" t="s">
        <v>80</v>
      </c>
      <c r="C40" s="3"/>
      <c r="D40" s="140" t="str">
        <f>INDEX(TabResu,MATCH(A40,'3 - Référentiel LABEL ECOPROD '!$A$3:$A$108,0),5)</f>
        <v/>
      </c>
      <c r="E40" s="61" t="s">
        <v>482</v>
      </c>
    </row>
    <row r="41" spans="1:5" ht="29.25" customHeight="1" thickBot="1">
      <c r="A41" s="86" t="s">
        <v>81</v>
      </c>
      <c r="B41" s="87"/>
      <c r="C41" s="134"/>
      <c r="D41" s="42"/>
      <c r="E41" s="152"/>
    </row>
    <row r="42" spans="1:5" ht="30" customHeight="1" thickBot="1">
      <c r="A42" s="80" t="s">
        <v>82</v>
      </c>
      <c r="B42" s="81" t="s">
        <v>83</v>
      </c>
      <c r="C42" s="139"/>
      <c r="D42" s="217" t="str">
        <f>INDEX(TabResu,MATCH(A42,'3 - Référentiel LABEL ECOPROD '!$A$3:$A$108,0),5)</f>
        <v/>
      </c>
      <c r="E42" s="528" t="s">
        <v>563</v>
      </c>
    </row>
    <row r="43" spans="1:5" ht="177.75" customHeight="1" thickBot="1">
      <c r="A43" s="99" t="s">
        <v>84</v>
      </c>
      <c r="B43" s="76" t="s">
        <v>294</v>
      </c>
      <c r="C43" s="3"/>
      <c r="D43" s="216" t="str">
        <f>INDEX(TabResu,MATCH(A43,'3 - Référentiel LABEL ECOPROD '!$A$3:$A$108,0),5)</f>
        <v/>
      </c>
      <c r="E43" s="558" t="s">
        <v>85</v>
      </c>
    </row>
    <row r="44" spans="1:5" ht="177.75" customHeight="1" thickBot="1">
      <c r="A44" s="100" t="s">
        <v>86</v>
      </c>
      <c r="B44" s="64" t="s">
        <v>295</v>
      </c>
      <c r="C44" s="3"/>
      <c r="D44" s="216" t="str">
        <f>INDEX(TabResu,MATCH(A44,'3 - Référentiel LABEL ECOPROD '!$A$3:$A$108,0),5)</f>
        <v/>
      </c>
      <c r="E44" s="558"/>
    </row>
    <row r="45" spans="1:5" ht="24.9" customHeight="1" thickBot="1">
      <c r="A45" s="78" t="s">
        <v>263</v>
      </c>
      <c r="B45" s="79"/>
      <c r="C45" s="135"/>
      <c r="D45" s="46"/>
      <c r="E45" s="150"/>
    </row>
    <row r="46" spans="1:5" ht="30" customHeight="1" thickBot="1">
      <c r="A46" s="90" t="s">
        <v>87</v>
      </c>
      <c r="B46" s="64" t="s">
        <v>88</v>
      </c>
      <c r="C46" s="3"/>
      <c r="D46" s="47" t="str">
        <f>INDEX(TabResu,MATCH(A46,'3 - Référentiel LABEL ECOPROD '!$A$3:$A$108,0),5)</f>
        <v/>
      </c>
      <c r="E46" s="101" t="s">
        <v>89</v>
      </c>
    </row>
    <row r="47" spans="1:5" ht="53.4" customHeight="1" thickBot="1">
      <c r="A47" s="97" t="s">
        <v>90</v>
      </c>
      <c r="B47" s="64" t="s">
        <v>91</v>
      </c>
      <c r="C47" s="3"/>
      <c r="D47" s="47" t="str">
        <f>INDEX(TabResu,MATCH(A47,'3 - Référentiel LABEL ECOPROD '!$A$3:$A$108,0),5)</f>
        <v/>
      </c>
      <c r="E47" s="559" t="s">
        <v>94</v>
      </c>
    </row>
    <row r="48" spans="1:5" ht="63" customHeight="1" thickBot="1">
      <c r="A48" s="97" t="s">
        <v>92</v>
      </c>
      <c r="B48" s="64" t="s">
        <v>93</v>
      </c>
      <c r="C48" s="3"/>
      <c r="D48" s="47" t="str">
        <f>INDEX(TabResu,MATCH(A48,'3 - Référentiel LABEL ECOPROD '!$A$3:$A$108,0),5)</f>
        <v/>
      </c>
      <c r="E48" s="560"/>
    </row>
    <row r="49" spans="1:5" ht="221.4" thickBot="1">
      <c r="A49" s="97" t="s">
        <v>95</v>
      </c>
      <c r="B49" s="64" t="s">
        <v>338</v>
      </c>
      <c r="C49" s="3"/>
      <c r="D49" s="47" t="str">
        <f>INDEX(TabResu,MATCH(A49,'3 - Référentiel LABEL ECOPROD '!$A$3:$A$108,0),5)</f>
        <v/>
      </c>
      <c r="E49" s="77" t="s">
        <v>564</v>
      </c>
    </row>
    <row r="50" spans="1:5" ht="30" customHeight="1" thickBot="1">
      <c r="A50" s="92" t="s">
        <v>96</v>
      </c>
      <c r="B50" s="93" t="s">
        <v>97</v>
      </c>
      <c r="C50" s="3"/>
      <c r="D50" s="39" t="str">
        <f>INDEX(TabResu,MATCH(A50,'3 - Référentiel LABEL ECOPROD '!$A$3:$A$108,0),5)</f>
        <v/>
      </c>
      <c r="E50" s="101" t="s">
        <v>89</v>
      </c>
    </row>
    <row r="51" spans="1:5" ht="30" customHeight="1" thickBot="1">
      <c r="A51" s="102" t="s">
        <v>98</v>
      </c>
      <c r="B51" s="76" t="s">
        <v>99</v>
      </c>
      <c r="C51" s="3"/>
      <c r="D51" s="40" t="str">
        <f>INDEX(TabResu,MATCH(A51,'3 - Référentiel LABEL ECOPROD '!$A$3:$A$108,0),5)</f>
        <v/>
      </c>
      <c r="E51" s="98"/>
    </row>
    <row r="52" spans="1:5" ht="24.9" customHeight="1" thickBot="1">
      <c r="A52" s="78" t="s">
        <v>100</v>
      </c>
      <c r="B52" s="79"/>
      <c r="C52" s="135"/>
      <c r="D52" s="48"/>
      <c r="E52" s="153"/>
    </row>
    <row r="53" spans="1:5" ht="29.25" customHeight="1" thickBot="1">
      <c r="A53" s="86" t="s">
        <v>101</v>
      </c>
      <c r="B53" s="87"/>
      <c r="C53" s="133"/>
      <c r="D53" s="42"/>
      <c r="E53" s="154"/>
    </row>
    <row r="54" spans="1:5" ht="30" customHeight="1" thickBot="1">
      <c r="A54" s="90" t="s">
        <v>102</v>
      </c>
      <c r="B54" s="76" t="s">
        <v>103</v>
      </c>
      <c r="C54" s="3"/>
      <c r="D54" s="38" t="str">
        <f>INDEX(TabResu,MATCH(A54,'3 - Référentiel LABEL ECOPROD '!$A$3:$A$108,0),5)</f>
        <v/>
      </c>
      <c r="E54" s="101" t="s">
        <v>89</v>
      </c>
    </row>
    <row r="55" spans="1:5" ht="83.4" thickBot="1">
      <c r="A55" s="97" t="s">
        <v>104</v>
      </c>
      <c r="B55" s="64" t="s">
        <v>105</v>
      </c>
      <c r="C55" s="3"/>
      <c r="D55" s="38" t="str">
        <f>INDEX(TabResu,MATCH(A55,'3 - Référentiel LABEL ECOPROD '!$A$3:$A$108,0),5)</f>
        <v/>
      </c>
      <c r="E55" s="61" t="s">
        <v>106</v>
      </c>
    </row>
    <row r="56" spans="1:5" ht="110.25" customHeight="1" thickBot="1">
      <c r="A56" s="97" t="s">
        <v>107</v>
      </c>
      <c r="B56" s="64" t="s">
        <v>108</v>
      </c>
      <c r="C56" s="3"/>
      <c r="D56" s="38" t="str">
        <f>INDEX(TabResu,MATCH(A56,'3 - Référentiel LABEL ECOPROD '!$A$3:$A$108,0),5)</f>
        <v/>
      </c>
      <c r="E56" s="552" t="s">
        <v>109</v>
      </c>
    </row>
    <row r="57" spans="1:5" ht="110.25" customHeight="1" thickBot="1">
      <c r="A57" s="97" t="s">
        <v>110</v>
      </c>
      <c r="B57" s="64" t="s">
        <v>111</v>
      </c>
      <c r="C57" s="3"/>
      <c r="D57" s="38" t="str">
        <f>INDEX(TabResu,MATCH(A57,'3 - Référentiel LABEL ECOPROD '!$A$3:$A$108,0),5)</f>
        <v/>
      </c>
      <c r="E57" s="552"/>
    </row>
    <row r="58" spans="1:5" ht="30" customHeight="1" thickBot="1">
      <c r="A58" s="97" t="s">
        <v>112</v>
      </c>
      <c r="B58" s="64" t="s">
        <v>113</v>
      </c>
      <c r="C58" s="3"/>
      <c r="D58" s="38" t="str">
        <f>INDEX(TabResu,MATCH(A58,'3 - Référentiel LABEL ECOPROD '!$A$3:$A$108,0),5)</f>
        <v/>
      </c>
      <c r="E58" s="83" t="s">
        <v>89</v>
      </c>
    </row>
    <row r="59" spans="1:5" ht="30" customHeight="1" thickBot="1">
      <c r="A59" s="97" t="s">
        <v>114</v>
      </c>
      <c r="B59" s="64" t="s">
        <v>115</v>
      </c>
      <c r="C59" s="3"/>
      <c r="D59" s="38" t="str">
        <f>INDEX(TabResu,MATCH(A59,'3 - Référentiel LABEL ECOPROD '!$A$3:$A$108,0),5)</f>
        <v/>
      </c>
      <c r="E59" s="98"/>
    </row>
    <row r="60" spans="1:5" ht="55.8" thickBot="1">
      <c r="A60" s="92" t="s">
        <v>116</v>
      </c>
      <c r="B60" s="93" t="s">
        <v>117</v>
      </c>
      <c r="C60" s="3"/>
      <c r="D60" s="38" t="str">
        <f>INDEX(TabResu,MATCH(A60,'3 - Référentiel LABEL ECOPROD '!$A$3:$A$108,0),5)</f>
        <v/>
      </c>
      <c r="E60" s="77" t="s">
        <v>118</v>
      </c>
    </row>
    <row r="61" spans="1:5" ht="29.25" customHeight="1" thickBot="1">
      <c r="A61" s="86" t="s">
        <v>119</v>
      </c>
      <c r="B61" s="87"/>
      <c r="C61" s="42"/>
      <c r="D61" s="42"/>
      <c r="E61" s="152"/>
    </row>
    <row r="62" spans="1:5" ht="166.2" thickBot="1">
      <c r="A62" s="90" t="s">
        <v>120</v>
      </c>
      <c r="B62" s="76" t="s">
        <v>121</v>
      </c>
      <c r="C62" s="3"/>
      <c r="D62" s="38" t="str">
        <f>INDEX(TabResu,MATCH(A62,'3 - Référentiel LABEL ECOPROD '!$A$3:$A$108,0),5)</f>
        <v/>
      </c>
      <c r="E62" s="61" t="s">
        <v>122</v>
      </c>
    </row>
    <row r="63" spans="1:5" ht="30" customHeight="1" thickBot="1">
      <c r="A63" s="92" t="s">
        <v>123</v>
      </c>
      <c r="B63" s="93" t="s">
        <v>283</v>
      </c>
      <c r="C63" s="3"/>
      <c r="D63" s="38" t="str">
        <f>INDEX(TabResu,MATCH(A63,'3 - Référentiel LABEL ECOPROD '!$A$3:$A$108,0),5)</f>
        <v/>
      </c>
      <c r="E63" s="61" t="s">
        <v>124</v>
      </c>
    </row>
    <row r="64" spans="1:5" ht="30" customHeight="1" thickBot="1">
      <c r="A64" s="102" t="s">
        <v>125</v>
      </c>
      <c r="B64" s="76" t="s">
        <v>126</v>
      </c>
      <c r="C64" s="3"/>
      <c r="D64" s="38" t="str">
        <f>INDEX(TabResu,MATCH(A64,'3 - Référentiel LABEL ECOPROD '!$A$3:$A$108,0),5)</f>
        <v/>
      </c>
      <c r="E64" s="98"/>
    </row>
    <row r="65" spans="1:5" ht="24.9" customHeight="1" thickBot="1">
      <c r="A65" s="78" t="s">
        <v>127</v>
      </c>
      <c r="B65" s="79"/>
      <c r="C65" s="135"/>
      <c r="D65" s="36"/>
      <c r="E65" s="150"/>
    </row>
    <row r="66" spans="1:5" ht="99" customHeight="1" thickBot="1">
      <c r="A66" s="90" t="s">
        <v>128</v>
      </c>
      <c r="B66" s="64" t="s">
        <v>129</v>
      </c>
      <c r="C66" s="3"/>
      <c r="D66" s="49" t="str">
        <f>INDEX(TabResu,MATCH(A66,'3 - Référentiel LABEL ECOPROD '!$A$3:$A$108,0),5)</f>
        <v/>
      </c>
      <c r="E66" s="61" t="s">
        <v>565</v>
      </c>
    </row>
    <row r="67" spans="1:5" ht="42.75" customHeight="1" thickBot="1">
      <c r="A67" s="97" t="s">
        <v>130</v>
      </c>
      <c r="B67" s="64" t="s">
        <v>131</v>
      </c>
      <c r="C67" s="3"/>
      <c r="D67" s="39" t="str">
        <f>INDEX(TabResu,MATCH(A67,'3 - Référentiel LABEL ECOPROD '!$A$3:$A$108,0),5)</f>
        <v/>
      </c>
      <c r="E67" s="511"/>
    </row>
    <row r="68" spans="1:5" ht="58.2" thickBot="1">
      <c r="A68" s="97" t="s">
        <v>132</v>
      </c>
      <c r="B68" s="64" t="s">
        <v>273</v>
      </c>
      <c r="C68" s="170" t="s">
        <v>265</v>
      </c>
      <c r="D68" s="13"/>
      <c r="E68" s="525" t="s">
        <v>549</v>
      </c>
    </row>
    <row r="69" spans="1:5" ht="72.599999999999994" thickBot="1">
      <c r="A69" s="97" t="s">
        <v>133</v>
      </c>
      <c r="B69" s="64" t="s">
        <v>274</v>
      </c>
      <c r="C69" s="170" t="s">
        <v>265</v>
      </c>
      <c r="D69" s="13"/>
      <c r="E69" s="525" t="s">
        <v>548</v>
      </c>
    </row>
    <row r="70" spans="1:5" ht="50.1" customHeight="1" thickBot="1">
      <c r="A70" s="97" t="s">
        <v>134</v>
      </c>
      <c r="B70" s="64" t="s">
        <v>135</v>
      </c>
      <c r="C70" s="3"/>
      <c r="D70" s="50" t="str">
        <f>INDEX(TabResu,MATCH(A70,'3 - Référentiel LABEL ECOPROD '!$A$3:$A$108,0),5)</f>
        <v/>
      </c>
      <c r="E70" s="528" t="s">
        <v>566</v>
      </c>
    </row>
    <row r="71" spans="1:5" ht="30" customHeight="1" thickBot="1">
      <c r="A71" s="103" t="s">
        <v>136</v>
      </c>
      <c r="B71" s="68" t="s">
        <v>509</v>
      </c>
      <c r="C71" s="2"/>
      <c r="D71" s="132" t="str">
        <f>INDEX(TabResu,MATCH(A71,'3 - Référentiel LABEL ECOPROD '!$A$3:$A$108,0),5)</f>
        <v/>
      </c>
      <c r="E71" s="98"/>
    </row>
    <row r="72" spans="1:5" ht="83.4" thickBot="1">
      <c r="A72" s="97" t="s">
        <v>139</v>
      </c>
      <c r="B72" s="64" t="s">
        <v>137</v>
      </c>
      <c r="C72" s="3"/>
      <c r="D72" s="49" t="str">
        <f>INDEX(TabResu,MATCH(A72,'3 - Référentiel LABEL ECOPROD '!$A$3:$A$108,0),5)</f>
        <v/>
      </c>
      <c r="E72" s="61" t="s">
        <v>138</v>
      </c>
    </row>
    <row r="73" spans="1:5" ht="30" customHeight="1" thickBot="1">
      <c r="A73" s="92" t="s">
        <v>510</v>
      </c>
      <c r="B73" s="93" t="s">
        <v>567</v>
      </c>
      <c r="C73" s="3"/>
      <c r="D73" s="49" t="str">
        <f>INDEX(TabResu,MATCH(A73,'3 - Référentiel LABEL ECOPROD '!$A$3:$A$108,0),5)</f>
        <v/>
      </c>
      <c r="E73" s="98"/>
    </row>
    <row r="74" spans="1:5" ht="90.6" customHeight="1" thickBot="1">
      <c r="A74" s="102" t="s">
        <v>545</v>
      </c>
      <c r="B74" s="76" t="s">
        <v>140</v>
      </c>
      <c r="C74" s="3"/>
      <c r="D74" s="49" t="str">
        <f>INDEX(TabResu,MATCH(A74,'3 - Référentiel LABEL ECOPROD '!$A$3:$A$108,0),5)</f>
        <v/>
      </c>
      <c r="E74" s="104" t="s">
        <v>141</v>
      </c>
    </row>
    <row r="75" spans="1:5" ht="24.9" customHeight="1" thickBot="1">
      <c r="A75" s="78" t="s">
        <v>142</v>
      </c>
      <c r="B75" s="79"/>
      <c r="C75" s="135"/>
      <c r="D75" s="48"/>
      <c r="E75" s="153"/>
    </row>
    <row r="76" spans="1:5" ht="29.25" customHeight="1" thickBot="1">
      <c r="A76" s="86" t="s">
        <v>143</v>
      </c>
      <c r="B76" s="87"/>
      <c r="C76" s="133"/>
      <c r="D76" s="51"/>
      <c r="E76" s="154"/>
    </row>
    <row r="77" spans="1:5" ht="97.2" thickBot="1">
      <c r="A77" s="105" t="s">
        <v>144</v>
      </c>
      <c r="B77" s="106" t="s">
        <v>145</v>
      </c>
      <c r="C77" s="2"/>
      <c r="D77" s="132" t="str">
        <f>INDEX(TabResu,MATCH(A77,'3 - Référentiel LABEL ECOPROD '!$A$3:$A$108,0),5)</f>
        <v/>
      </c>
      <c r="E77" s="77" t="s">
        <v>146</v>
      </c>
    </row>
    <row r="78" spans="1:5" ht="30" customHeight="1" thickBot="1">
      <c r="A78" s="97" t="s">
        <v>147</v>
      </c>
      <c r="B78" s="64" t="s">
        <v>148</v>
      </c>
      <c r="C78" s="3"/>
      <c r="D78" s="49" t="str">
        <f>INDEX(TabResu,MATCH(A78,'3 - Référentiel LABEL ECOPROD '!$A$3:$A$108,0),5)</f>
        <v/>
      </c>
      <c r="E78" s="526" t="s">
        <v>550</v>
      </c>
    </row>
    <row r="79" spans="1:5" ht="30" customHeight="1" thickBot="1">
      <c r="A79" s="92" t="s">
        <v>149</v>
      </c>
      <c r="B79" s="93" t="s">
        <v>150</v>
      </c>
      <c r="C79" s="3"/>
      <c r="D79" s="49" t="str">
        <f>INDEX(TabResu,MATCH(A79,'3 - Référentiel LABEL ECOPROD '!$A$3:$A$108,0),5)</f>
        <v/>
      </c>
      <c r="E79" s="107"/>
    </row>
    <row r="80" spans="1:5" ht="29.25" customHeight="1" thickBot="1">
      <c r="A80" s="86" t="s">
        <v>151</v>
      </c>
      <c r="B80" s="87"/>
      <c r="C80" s="134"/>
      <c r="D80" s="42"/>
      <c r="E80" s="152"/>
    </row>
    <row r="81" spans="1:5" ht="30" customHeight="1" thickBot="1">
      <c r="A81" s="90" t="s">
        <v>152</v>
      </c>
      <c r="B81" s="76" t="s">
        <v>153</v>
      </c>
      <c r="C81" s="3"/>
      <c r="D81" s="49" t="str">
        <f>INDEX(TabResu,MATCH(A81,'3 - Référentiel LABEL ECOPROD '!$A$3:$A$108,0),5)</f>
        <v/>
      </c>
      <c r="E81" s="108"/>
    </row>
    <row r="82" spans="1:5" ht="138.6" thickBot="1">
      <c r="A82" s="92" t="s">
        <v>154</v>
      </c>
      <c r="B82" s="93" t="s">
        <v>155</v>
      </c>
      <c r="C82" s="3"/>
      <c r="D82" s="49" t="str">
        <f>INDEX(TabResu,MATCH(A82,'3 - Référentiel LABEL ECOPROD '!$A$3:$A$108,0),5)</f>
        <v/>
      </c>
      <c r="E82" s="61" t="s">
        <v>303</v>
      </c>
    </row>
    <row r="83" spans="1:5" ht="29.25" customHeight="1" thickBot="1">
      <c r="A83" s="86" t="s">
        <v>156</v>
      </c>
      <c r="B83" s="87"/>
      <c r="C83" s="134"/>
      <c r="D83" s="42"/>
      <c r="E83" s="152"/>
    </row>
    <row r="84" spans="1:5" ht="42" thickBot="1">
      <c r="A84" s="105" t="s">
        <v>157</v>
      </c>
      <c r="B84" s="106" t="s">
        <v>158</v>
      </c>
      <c r="C84" s="2"/>
      <c r="D84" s="132" t="str">
        <f>INDEX(TabResu,MATCH(A84,'3 - Référentiel LABEL ECOPROD '!$A$3:$A$108,0),5)</f>
        <v/>
      </c>
      <c r="E84" s="61" t="s">
        <v>286</v>
      </c>
    </row>
    <row r="85" spans="1:5" ht="83.4" thickBot="1">
      <c r="A85" s="103" t="s">
        <v>159</v>
      </c>
      <c r="B85" s="68" t="s">
        <v>160</v>
      </c>
      <c r="C85" s="2"/>
      <c r="D85" s="132" t="str">
        <f>INDEX(TabResu,MATCH(A85,'3 - Référentiel LABEL ECOPROD '!$A$3:$A$108,0),5)</f>
        <v/>
      </c>
      <c r="E85" s="61" t="s">
        <v>568</v>
      </c>
    </row>
    <row r="86" spans="1:5" ht="69.599999999999994" thickBot="1">
      <c r="A86" s="97" t="s">
        <v>161</v>
      </c>
      <c r="B86" s="64" t="s">
        <v>162</v>
      </c>
      <c r="C86" s="3"/>
      <c r="D86" s="49" t="str">
        <f>INDEX(TabResu,MATCH(A86,'3 - Référentiel LABEL ECOPROD '!$A$3:$A$108,0),5)</f>
        <v/>
      </c>
      <c r="E86" s="61" t="s">
        <v>570</v>
      </c>
    </row>
    <row r="87" spans="1:5" ht="30" customHeight="1" thickBot="1">
      <c r="A87" s="92" t="s">
        <v>163</v>
      </c>
      <c r="B87" s="93" t="s">
        <v>284</v>
      </c>
      <c r="C87" s="3"/>
      <c r="D87" s="49" t="str">
        <f>INDEX(TabResu,MATCH(A87,'3 - Référentiel LABEL ECOPROD '!$A$3:$A$108,0),5)</f>
        <v/>
      </c>
      <c r="E87" s="61"/>
    </row>
    <row r="88" spans="1:5" ht="83.4" thickBot="1">
      <c r="A88" s="102" t="s">
        <v>164</v>
      </c>
      <c r="B88" s="76" t="s">
        <v>165</v>
      </c>
      <c r="C88" s="3"/>
      <c r="D88" s="49" t="str">
        <f>INDEX(TabResu,MATCH(A88,'3 - Référentiel LABEL ECOPROD '!$A$3:$A$108,0),5)</f>
        <v/>
      </c>
      <c r="E88" s="61" t="s">
        <v>569</v>
      </c>
    </row>
    <row r="89" spans="1:5" ht="24.9" customHeight="1" thickBot="1">
      <c r="A89" s="78" t="s">
        <v>166</v>
      </c>
      <c r="B89" s="79"/>
      <c r="C89" s="135"/>
      <c r="D89" s="48"/>
      <c r="E89" s="153"/>
    </row>
    <row r="90" spans="1:5" ht="29.25" customHeight="1" thickBot="1">
      <c r="A90" s="86" t="s">
        <v>167</v>
      </c>
      <c r="B90" s="87"/>
      <c r="C90" s="133"/>
      <c r="D90" s="42"/>
      <c r="E90" s="154"/>
    </row>
    <row r="91" spans="1:5" ht="30" customHeight="1" thickBot="1">
      <c r="A91" s="109" t="s">
        <v>168</v>
      </c>
      <c r="B91" s="76" t="s">
        <v>169</v>
      </c>
      <c r="C91" s="3"/>
      <c r="D91" s="138" t="str">
        <f>INDEX(TabResu,MATCH(A91,'3 - Référentiel LABEL ECOPROD '!$A$3:$A$108,0),5)</f>
        <v/>
      </c>
      <c r="E91" s="98"/>
    </row>
    <row r="92" spans="1:5" ht="30" customHeight="1" thickBot="1">
      <c r="A92" s="110" t="s">
        <v>170</v>
      </c>
      <c r="B92" s="64" t="s">
        <v>259</v>
      </c>
      <c r="C92" s="3"/>
      <c r="D92" s="138" t="str">
        <f>INDEX(TabResu,MATCH(A92,'3 - Référentiel LABEL ECOPROD '!$A$3:$A$108,0),5)</f>
        <v/>
      </c>
      <c r="E92" s="98"/>
    </row>
    <row r="93" spans="1:5" ht="30" customHeight="1" thickBot="1">
      <c r="A93" s="111" t="s">
        <v>171</v>
      </c>
      <c r="B93" s="93" t="s">
        <v>172</v>
      </c>
      <c r="C93" s="3"/>
      <c r="D93" s="138" t="str">
        <f>INDEX(TabResu,MATCH(A93,'3 - Référentiel LABEL ECOPROD '!$A$3:$A$108,0),5)</f>
        <v/>
      </c>
      <c r="E93" s="61" t="s">
        <v>173</v>
      </c>
    </row>
    <row r="94" spans="1:5" ht="29.25" customHeight="1" thickBot="1">
      <c r="A94" s="86" t="s">
        <v>174</v>
      </c>
      <c r="B94" s="87"/>
      <c r="C94" s="136"/>
      <c r="D94" s="42"/>
      <c r="E94" s="152"/>
    </row>
    <row r="95" spans="1:5" ht="97.2" thickBot="1">
      <c r="A95" s="112" t="s">
        <v>175</v>
      </c>
      <c r="B95" s="81" t="s">
        <v>176</v>
      </c>
      <c r="C95" s="3"/>
      <c r="D95" s="138" t="str">
        <f>INDEX(TabResu,MATCH(A95,'3 - Référentiel LABEL ECOPROD '!$A$3:$A$108,0),5)</f>
        <v/>
      </c>
      <c r="E95" s="61" t="s">
        <v>177</v>
      </c>
    </row>
    <row r="96" spans="1:5" ht="29.25" customHeight="1" thickBot="1">
      <c r="A96" s="86" t="s">
        <v>178</v>
      </c>
      <c r="B96" s="87"/>
      <c r="C96" s="136"/>
      <c r="D96" s="42"/>
      <c r="E96" s="152"/>
    </row>
    <row r="97" spans="1:18" ht="30" customHeight="1" thickBot="1">
      <c r="A97" s="109" t="s">
        <v>179</v>
      </c>
      <c r="B97" s="76" t="s">
        <v>180</v>
      </c>
      <c r="C97" s="3"/>
      <c r="D97" s="138" t="str">
        <f>INDEX(TabResu,MATCH(A97,'3 - Référentiel LABEL ECOPROD '!$A$3:$A$108,0),5)</f>
        <v/>
      </c>
      <c r="E97" s="98"/>
    </row>
    <row r="98" spans="1:18" ht="30" customHeight="1" thickBot="1">
      <c r="A98" s="110" t="s">
        <v>181</v>
      </c>
      <c r="B98" s="64" t="s">
        <v>182</v>
      </c>
      <c r="C98" s="3"/>
      <c r="D98" s="138" t="str">
        <f>INDEX(TabResu,MATCH(A98,'3 - Référentiel LABEL ECOPROD '!$A$3:$A$108,0),5)</f>
        <v/>
      </c>
      <c r="E98" s="61" t="s">
        <v>183</v>
      </c>
    </row>
    <row r="99" spans="1:18" ht="83.4" thickBot="1">
      <c r="A99" s="110" t="s">
        <v>184</v>
      </c>
      <c r="B99" s="64" t="s">
        <v>185</v>
      </c>
      <c r="C99" s="3"/>
      <c r="D99" s="138" t="str">
        <f>INDEX(TabResu,MATCH(A99,'3 - Référentiel LABEL ECOPROD '!$A$3:$A$108,0),5)</f>
        <v/>
      </c>
      <c r="E99" s="61" t="s">
        <v>186</v>
      </c>
    </row>
    <row r="100" spans="1:18" ht="42" thickBot="1">
      <c r="A100" s="100" t="s">
        <v>187</v>
      </c>
      <c r="B100" s="64" t="s">
        <v>188</v>
      </c>
      <c r="C100" s="3"/>
      <c r="D100" s="138" t="str">
        <f>INDEX(TabResu,MATCH(A100,'3 - Référentiel LABEL ECOPROD '!$A$3:$A$108,0),5)</f>
        <v/>
      </c>
      <c r="E100" s="98"/>
    </row>
    <row r="101" spans="1:18" ht="24.9" customHeight="1" thickBot="1">
      <c r="A101" s="78" t="s">
        <v>189</v>
      </c>
      <c r="B101" s="79"/>
      <c r="C101" s="135"/>
      <c r="D101" s="36"/>
      <c r="E101" s="150"/>
    </row>
    <row r="102" spans="1:18" ht="42" thickBot="1">
      <c r="A102" s="90" t="s">
        <v>190</v>
      </c>
      <c r="B102" s="64" t="s">
        <v>285</v>
      </c>
      <c r="C102" s="3"/>
      <c r="D102" s="49" t="str">
        <f>INDEX(TabResu,MATCH(A102,'3 - Référentiel LABEL ECOPROD '!$A$3:$A$108,0),5)</f>
        <v/>
      </c>
      <c r="E102" s="61" t="s">
        <v>191</v>
      </c>
    </row>
    <row r="103" spans="1:18" ht="30" customHeight="1" thickBot="1">
      <c r="A103" s="97" t="s">
        <v>192</v>
      </c>
      <c r="B103" s="113" t="s">
        <v>193</v>
      </c>
      <c r="C103" s="3"/>
      <c r="D103" s="49" t="str">
        <f>INDEX(TabResu,MATCH(A103,'3 - Référentiel LABEL ECOPROD '!$A$3:$A$108,0),5)</f>
        <v/>
      </c>
      <c r="E103" s="98"/>
    </row>
    <row r="104" spans="1:18" ht="30" customHeight="1" thickBot="1">
      <c r="A104" s="97" t="s">
        <v>194</v>
      </c>
      <c r="B104" s="64" t="s">
        <v>551</v>
      </c>
      <c r="C104" s="3"/>
      <c r="D104" s="49" t="str">
        <f>INDEX(TabResu,MATCH(A104,'3 - Référentiel LABEL ECOPROD '!$A$3:$A$108,0),5)</f>
        <v/>
      </c>
      <c r="E104" s="98" t="s">
        <v>571</v>
      </c>
    </row>
    <row r="105" spans="1:18" ht="30" customHeight="1" thickBot="1">
      <c r="A105" s="97" t="s">
        <v>195</v>
      </c>
      <c r="B105" s="64" t="s">
        <v>196</v>
      </c>
      <c r="C105" s="3"/>
      <c r="D105" s="49" t="str">
        <f>INDEX(TabResu,MATCH(A105,'3 - Référentiel LABEL ECOPROD '!$A$3:$A$108,0),5)</f>
        <v/>
      </c>
      <c r="E105" s="98"/>
    </row>
    <row r="106" spans="1:18" ht="30" customHeight="1" thickBot="1">
      <c r="A106" s="97" t="s">
        <v>197</v>
      </c>
      <c r="B106" s="64" t="s">
        <v>572</v>
      </c>
      <c r="C106" s="3"/>
      <c r="D106" s="49" t="str">
        <f>INDEX(TabResu,MATCH(A106,'3 - Référentiel LABEL ECOPROD '!$A$3:$A$108,0),5)</f>
        <v/>
      </c>
      <c r="E106" s="98"/>
    </row>
    <row r="107" spans="1:18" ht="30" customHeight="1" thickBot="1">
      <c r="A107" s="97" t="s">
        <v>198</v>
      </c>
      <c r="B107" s="64" t="s">
        <v>199</v>
      </c>
      <c r="C107" s="3"/>
      <c r="D107" s="49" t="str">
        <f>INDEX(TabResu,MATCH(A107,'3 - Référentiel LABEL ECOPROD '!$A$3:$A$108,0),5)</f>
        <v/>
      </c>
      <c r="E107" s="61" t="s">
        <v>287</v>
      </c>
    </row>
    <row r="108" spans="1:18" s="55" customFormat="1" ht="9.6">
      <c r="A108" s="114"/>
      <c r="B108" s="338" t="s">
        <v>241</v>
      </c>
      <c r="C108" s="114"/>
      <c r="D108" s="114"/>
      <c r="E108" s="114"/>
    </row>
    <row r="109" spans="1:18" ht="30" customHeight="1" thickBot="1">
      <c r="A109" s="10"/>
      <c r="C109" s="10"/>
      <c r="E109"/>
    </row>
    <row r="110" spans="1:18" ht="30" customHeight="1">
      <c r="A110" s="10"/>
      <c r="B110" s="116" t="s">
        <v>200</v>
      </c>
      <c r="C110" s="117">
        <f>Calculs!D110</f>
        <v>214</v>
      </c>
      <c r="D110" s="341" t="str">
        <f>Calculs!D109</f>
        <v>encore 78 critères sans réponse !</v>
      </c>
      <c r="G110" s="118"/>
      <c r="H110" s="119"/>
      <c r="I110" s="120"/>
      <c r="J110" s="120"/>
      <c r="K110" s="120"/>
      <c r="L110" s="120"/>
      <c r="M110" s="120"/>
      <c r="N110" s="120"/>
      <c r="O110" s="120"/>
      <c r="P110" s="120"/>
      <c r="Q110" s="120"/>
      <c r="R110" s="186"/>
    </row>
    <row r="111" spans="1:18" ht="30" customHeight="1" thickBot="1">
      <c r="A111" s="10"/>
      <c r="B111" s="121" t="s">
        <v>201</v>
      </c>
      <c r="C111" s="122">
        <f>Calculs!D111</f>
        <v>0</v>
      </c>
      <c r="E111"/>
      <c r="G111" s="118"/>
      <c r="H111" s="119"/>
      <c r="I111" s="120"/>
      <c r="J111" s="120"/>
      <c r="K111" s="120"/>
      <c r="L111" s="120"/>
      <c r="M111" s="120"/>
      <c r="N111" s="120"/>
      <c r="O111" s="120"/>
      <c r="P111" s="120"/>
      <c r="Q111" s="120"/>
      <c r="R111" s="186"/>
    </row>
    <row r="112" spans="1:18" ht="30" customHeight="1">
      <c r="A112" s="10"/>
      <c r="B112" s="123" t="s">
        <v>202</v>
      </c>
      <c r="C112" s="124">
        <f>Calculs!D112</f>
        <v>0</v>
      </c>
      <c r="E112" s="84"/>
      <c r="F112" s="84"/>
      <c r="G112" s="118"/>
      <c r="H112" s="119"/>
      <c r="I112" s="120"/>
      <c r="J112" s="120"/>
      <c r="K112" s="120"/>
      <c r="L112" s="120"/>
      <c r="M112" s="120"/>
      <c r="N112" s="120"/>
      <c r="O112" s="120"/>
      <c r="P112" s="120"/>
      <c r="Q112" s="120"/>
      <c r="R112" s="186"/>
    </row>
    <row r="113" spans="1:18" ht="30" customHeight="1" thickBot="1">
      <c r="A113" s="10"/>
      <c r="B113" s="125" t="s">
        <v>203</v>
      </c>
      <c r="C113" s="126">
        <f>Calculs!D113</f>
        <v>0</v>
      </c>
      <c r="E113"/>
      <c r="G113" s="118"/>
      <c r="H113" s="119"/>
      <c r="I113" s="120"/>
      <c r="J113" s="120"/>
      <c r="K113" s="120"/>
      <c r="L113" s="120"/>
      <c r="M113" s="120"/>
      <c r="N113" s="120"/>
      <c r="O113" s="120"/>
      <c r="P113" s="120"/>
      <c r="Q113" s="120"/>
      <c r="R113" s="186"/>
    </row>
    <row r="114" spans="1:18" ht="30" customHeight="1" thickBot="1">
      <c r="A114" s="10"/>
      <c r="B114" s="205"/>
      <c r="C114" s="218"/>
      <c r="E114"/>
      <c r="G114" s="118"/>
      <c r="H114" s="119"/>
      <c r="I114" s="120"/>
      <c r="J114" s="120"/>
      <c r="K114" s="120"/>
      <c r="L114" s="120"/>
      <c r="M114" s="120"/>
      <c r="N114" s="120"/>
      <c r="O114" s="120"/>
      <c r="P114" s="120"/>
      <c r="Q114" s="120"/>
      <c r="R114" s="186"/>
    </row>
    <row r="115" spans="1:18" s="9" customFormat="1" ht="30" customHeight="1">
      <c r="A115" s="10"/>
      <c r="B115" s="127" t="s">
        <v>204</v>
      </c>
      <c r="C115" s="355">
        <f>Calculs!D115</f>
        <v>0</v>
      </c>
      <c r="D115" s="518" t="s">
        <v>543</v>
      </c>
      <c r="G115" s="128"/>
      <c r="H115" s="129"/>
      <c r="I115" s="6"/>
      <c r="J115" s="6"/>
      <c r="K115" s="6"/>
      <c r="L115" s="6"/>
      <c r="M115" s="6"/>
      <c r="N115" s="6"/>
      <c r="O115" s="6"/>
      <c r="P115" s="6"/>
      <c r="Q115" s="6"/>
      <c r="R115" s="186"/>
    </row>
    <row r="116" spans="1:18" s="9" customFormat="1" ht="30" customHeight="1" thickBot="1">
      <c r="A116" s="10"/>
      <c r="B116" s="141" t="s">
        <v>205</v>
      </c>
      <c r="C116" s="142" t="str">
        <f>Calculs!D116</f>
        <v>NON</v>
      </c>
      <c r="D116" s="6"/>
      <c r="G116" s="128"/>
      <c r="H116" s="129"/>
      <c r="I116" s="6"/>
      <c r="J116" s="6"/>
      <c r="K116" s="6"/>
      <c r="L116" s="6"/>
      <c r="M116" s="6"/>
      <c r="N116" s="6"/>
      <c r="O116" s="6"/>
      <c r="P116" s="6"/>
      <c r="Q116" s="6"/>
      <c r="R116" s="186"/>
    </row>
    <row r="117" spans="1:18">
      <c r="A117" s="10"/>
      <c r="B117" s="205"/>
      <c r="C117" s="218"/>
      <c r="E117"/>
    </row>
    <row r="118" spans="1:18" ht="15" thickBot="1">
      <c r="E118"/>
    </row>
    <row r="119" spans="1:18" ht="104.1" customHeight="1" thickBot="1">
      <c r="A119" s="130"/>
      <c r="B119" s="143" t="str">
        <f>IF(AND('3 - Référentiel LABEL ECOPROD '!C116="OUI",'3 - Référentiel LABEL ECOPROD '!C115&gt;=0.65),"Bravo ! Tous les critères impératifs sont validés et vous avez obtenu plus de 65%.
Vous pouvez donc entamer votre démarche de labellisation en prenant contact avec l'équipe AFNOR Certification.","Malheureusement vous n'avez pas validé suffisamment de critères pour entamer une démarche de labellisation. Nous restons à votre disposition afin de savoir quelles ont été les difficultés rencontrées durant la mise en place de votre éco-production")</f>
        <v>Malheureusement vous n'avez pas validé suffisamment de critères pour entamer une démarche de labellisation. Nous restons à votre disposition afin de savoir quelles ont été les difficultés rencontrées durant la mise en place de votre éco-production</v>
      </c>
      <c r="C119" s="144"/>
      <c r="E119"/>
    </row>
    <row r="120" spans="1:18">
      <c r="E120"/>
    </row>
    <row r="121" spans="1:18">
      <c r="E121"/>
    </row>
    <row r="122" spans="1:18">
      <c r="E122"/>
    </row>
    <row r="123" spans="1:18">
      <c r="E123"/>
    </row>
  </sheetData>
  <sheetProtection algorithmName="SHA-512" hashValue="L5SA7jfSXO7LZEQW93+AlGiJ5hKDIMydfmTMBZ0DaNt9T6M6Ne1qxYItTe8O412mzi6MOZrSxvrvQxJ8GYxusA==" saltValue="pxcMoWIVOv+fb4TZ53SwTg==" spinCount="100000" sheet="1" formatColumns="0" formatRows="0" autoFilter="0"/>
  <mergeCells count="6">
    <mergeCell ref="E56:E57"/>
    <mergeCell ref="E19:E20"/>
    <mergeCell ref="E17:E18"/>
    <mergeCell ref="E8:E16"/>
    <mergeCell ref="E43:E44"/>
    <mergeCell ref="E47:E48"/>
  </mergeCells>
  <conditionalFormatting sqref="C38:C39">
    <cfRule type="expression" dxfId="151" priority="17">
      <formula>AND($C$37="NON",C38="OUI")</formula>
    </cfRule>
  </conditionalFormatting>
  <conditionalFormatting sqref="C43:C44">
    <cfRule type="expression" dxfId="150" priority="6">
      <formula>AND($C$42="OUI",C43="N/A")</formula>
    </cfRule>
  </conditionalFormatting>
  <conditionalFormatting sqref="C67">
    <cfRule type="expression" dxfId="149" priority="3">
      <formula>OR(AND($C$67="OUI",AND($D$68=0,$D$69=0)),AND($C$67="NON",OR($D$68&lt;&gt;0,$D$69&lt;&gt;0)))</formula>
    </cfRule>
  </conditionalFormatting>
  <conditionalFormatting sqref="D110">
    <cfRule type="expression" dxfId="147" priority="2">
      <formula>$D$110&lt;&gt;""</formula>
    </cfRule>
  </conditionalFormatting>
  <hyperlinks>
    <hyperlink ref="E8:E16" r:id="rId1" display="Les formations acceptées sont celles qui répondent aux critères suivants :_x000a_- durée de min. 1 jour complet _x000a_- en France ou à l'étranger _x000a_- qui présente les enjeux environnementaux et les enjeux spécifiques du secteur audiovisuel_x000a_- il peut s'agir d'un module de formation intégré à une formation plus généraliste (par ex. une journée dédiée à l'éco-production dans une formation continue de direction de production), d'une formation dédiée ou d'une intervention au sein d'une entreprise/équipe _x000a__x000a_A titre d'exemple : https://www.ecoprod.com/fr/les-outils-pour-agir/formations.html" xr:uid="{00000000-0004-0000-0200-000000000000}"/>
    <hyperlink ref="E17" r:id="rId2" display="Pour des idées : https://nuage.arviva.org/index.php/s/547aBAMLTriFJw8 " xr:uid="{00000000-0004-0000-0200-000001000000}"/>
    <hyperlink ref="E28" r:id="rId3" display="Thermostat, réduction du chauffage ou de la climatisation, isolation, machines moins enrgivores,..._x000a_Remplacer les lumière par des LEDS: les LEDs sont beaucoup moins énergivores que les lampes à incandescence et les halogènes. Elles consomment peu d’électricité et durent longtemps (jusqu’à 40 000 heures). C’est pour cela qu’elles coûtent un peu plus cher que les LBCs (Lampe basse consommation), aussi appelées LFCs (Lampes fluocompactes), qui consomment également peu d'électricité mais durent moins longtemps, environ 8 000 heures. Les LBCs sont, par ailleurs, davantage adaptées aux espaces intérieurs qui doivent être éclairés pendant longtemps._x000a_En fin de vie, il faut ramener les LBC et les LED en points de collecte spécifique car elles contiennent des déchets dangereux et sont en partie recyclables (les LBC sont recyclables à 93 % et contiennent du mercure)._x000a_Bien sûr, il convient dans un premier temps d’utiliser un éclairage naturel, plutôt qu’un éclairage artificiel._x000a_(Source : https://agirpourlatransition.ademe.fr/particuliers/maison/economies-denergie/20-solutions-reduire-consommation-delectricite" xr:uid="{00000000-0004-0000-0200-000003000000}"/>
    <hyperlink ref="E29" r:id="rId4" display="L’ADEME a créé un label permettant de choisir son électricité “verte”, issue d’énergies renouvelables, le label “VertVolt”. L’objectif ? Une plus grande transparence sur le contenu des offres d’électricité verte (provenance, recours ou non au nucléaire etc.). Quelques exemple d’énergies renouvelables : énergie hydraulique (barrages), éolienne, solaire, géothermique, houlomotrice et marémotrice, énergie issue de la biomasse (bois, gaz de décharge, gaz de stations d’épuration d’eaux usées, biogaz...)._x000a_(Source :https://agirpourlatransition.ademe.fr/particuliers/vertvolt)" xr:uid="{00000000-0004-0000-0200-000004000000}"/>
    <hyperlink ref="E32" r:id="rId5" display="Les typologies de déchets à prendre en compte varient selon les consignes de tri locales : papier, carton, métal, verre, plastique, bois, biodéchet, DIB, les déchets dangereux et spéciaux (cartouches d’encre et toners, mégots, batteries, solvants, peintures, ampoules, piles etc.), DEEE professionnels et ménagers etc. _x000a_Pensez à favoriser la dématérialisation, les impressions recto-verso, le papier recyclé et/ou labellisé, et à mettre en place des bannettes à brouillon pour minimiser l’usage du papier._x000a_Pour connaître les règles de tri de votre commune, consultez le guide du tri de Citéo : https://www.triercestdonner.fr/guide-du-tri" xr:uid="{00000000-0004-0000-0200-000005000000}"/>
    <hyperlink ref="E49" r:id="rId6" display="Les principales substances nocives pour la santé et l’environnement sont : les COV, la poussière, le monoxyde de carbone etc. _x000a_Actu Environnement rajoute : Formaldéhyde ; Acétaldéhyde ; Benzène, toluène, ethylbenzène, xylènes, etc ; Nano-argent ; Nonylphénols, nonylphénols éthoxylés ; Ethers de glycol ; Perchloréthylène Trichloréthylène ; DEHP, DINP, DIDP, DnOP, etc. ; Colorants azoïques ; Retardateurs de flammes bromés et autres (https://www.actu-environnement.com/media/pdf/news-23842-guide-renovation-wecf.pdf). _x000a_Par ailleurs, “depuis le 1er septembre 2013, une loi impose aux industriels des produits de construction et de décoration de fournir une étiquette environnementale pour les produits mis en vente”. Vous pouvez donc déjà consulter cet étiquetage et vous assurer de n’utiliser que des produits classés A. Le gouvernement (https://www.ecologie.gouv.fr/sites/default/files/dgaln_liste_indicative_etiquetage_cov_janvier_2016.pdf) présente la liste des produits par fonction et catégorie entrant dans ce champ d’application. _x000a_Comme alternatives aux substances toxiques, on pourra donc utiliser des peintures, des teintures et des finitions à faible teneur en Composés Organiques Volatiles (COV) ou sans COV, mais aussi des solvants doux à l’eau ou d’origine végétale._x000a_(Source : https://www.ecologie.gouv.fr/etiquetage-des-produits-construction) " xr:uid="{00000000-0004-0000-0200-000007000000}"/>
    <hyperlink ref="E56:E57" r:id="rId7" display="L’ADEME recommande de : _x000a_- Privilégier les vêtements, matières et lessives portant un label, tel que Ecocort Textile / Ecocert détergeant, Bluedesign, Demeter, Bioré, Made in Green by Oeko-tex, fairtrade, EU Ecolabel, GOTS etc._x000a_- Privilégier les vêtements en coton biologique, les fibres recyclées les fibres dont la culture est moins gourmande en eau et en pesticide, comme le lin et le chanvre_x000a_- Préférer les fourrures recyclées ou synthétiques_x000a_- Préférer les matières synthétiques qui contiennent du polyester recyclé_x000a_- Préférer les jeans bruts non délavés, non vieillis et non troués, qui nécessiteraient des procédés dégradant l’environnement_x000a_- Préférer les vêtements non teints, naturellement (coton naturellement coloré : ocre, vert pâle, écru, brun, etc.) ou teints à partir de couleurs naturelles et de végétaux_x000a_- Privilégier des vêtements de seconde main en local et réparez-les_x000a_- Acquérir des vêtements directement chez des créateurs locaux_x000a_- Recycler les vêtements en les apportant dans des points d’apport volontaire (locaux d’associations, conteneurs, boutiques, etc. ; trouver les points de collecte les plus proches sur lafibredutri.fr)_x000a_(Source : https://librairie.ademe.fr/cadic/1529/le-revers-de-mon-look.pdf?modal=false)" xr:uid="{00000000-0004-0000-0200-000008000000}"/>
    <hyperlink ref="E60" r:id="rId8" display="Il s’agit de privilégier les produits labellisés et/ou naturels à base de bicarbonate de soude ou de vinaigre blanc par exemple. Il conviendra également d’éviter le nettoyage à sec lorsque c’est possible et, lorsque c’est nécessaire, d’utiliser un nettoyeur à sec sans solvant dont PERC (Perchloroéthylène)._x000a_(Source : https://agirpourlatransition.ademe.fr/particuliers/maison/menage/faire-menage-facon-plus-ecologique" xr:uid="{00000000-0004-0000-0200-000009000000}"/>
    <hyperlink ref="E77" r:id="rId9" display="Ce plan peut inclure : le recyclage sur place et, le cas échéant, le compostage en collaboration avec l'ensemble des services ; la mise en place de bacs de recyclage et/ou de compostage et de mise en décharge sur des zones communes ; l’élimination des poubelles individuelles aux postes de travail afin de réduire l'utilisation de sacs en plastique ; le contrôle de l'utilisation des bacs et leur ajustement si nécessaire pour une utilisation optimale (notamment dans la zone de rassemblement près de la caméra, la table de service, le camp de base etc.)._x000a_Pour connaître les règles de tri de votre commune, consultez le guide du tri de Citéo : https://www.triercestdonner.fr/guide-du-tri" xr:uid="{00000000-0004-0000-0200-00000A000000}"/>
    <hyperlink ref="E23" r:id="rId10" display="Il peut s’agir d’une mention de durabilité, d’une thématique écologique traitée, d’un placement de produit responsable etc._x000a_Non-applicables pour certaines typologies, dont le sport ou les captations._x000a_Vous pouvez vous aider du guide de l'écran d'après https://www.lecrandapres.com/    " xr:uid="{00000000-0004-0000-0200-00000B000000}"/>
    <hyperlink ref="E33" r:id="rId11" location=":~:text=Un%20achat%20responsable%20se%20dit,%C3%A9thique%20et%20de%20droits%20humains." display="https://www.afnor.org/achats/faq/quelle-est-la-definition-achat-responsable/ - :~:text=Un%20achat%20responsable%20se%20dit,%C3%A9thique%20et%20de%20droits%20humains." xr:uid="{785C07D9-5C28-4A18-B59C-720EABB8A71D}"/>
    <hyperlink ref="E68" r:id="rId12" display="https://fr.distance.to/" xr:uid="{5007D76A-52B0-40A0-9C4A-C471401A191A}"/>
    <hyperlink ref="E69" r:id="rId13" display="https://fr.distance.to/" xr:uid="{4A3B824B-B6CA-4086-93E3-33483C08E867}"/>
    <hyperlink ref="E78" r:id="rId14" display="https://www.zerowastefrance.org/wp-content/uploads/2018/10/zwevent_fiche_pesee.pdf" xr:uid="{408930B8-7038-43C0-A265-D30BC24376A8}"/>
    <hyperlink ref="E21" r:id="rId15" display="Pour une compensation carbone responsable, consultez : https://www.nxtbook.fr/newpress/ademe/la-compensation-volontaire-de-la-theorie-a-la-pratique/index.php_x000a__x000a_Si une compensation carbone est prévue au niveau de l'entreprise et non spécifiquement du projet, ce critère est validable. " xr:uid="{7AEA6D32-4D6F-4FAC-A508-DC9AE0BB51D5}"/>
    <hyperlink ref="E42" r:id="rId16" xr:uid="{B78E81E0-6789-42D7-A1D6-E0E3DDE765CA}"/>
    <hyperlink ref="E47" r:id="rId17" display="Parmi les matériaux labellisés, on prendra en compte les labels suivants : _x000a_- Pour les produits divers : Ecolabel européen, Certification Sustainable Value, Ecolabel Natureplus, IBR, NF Environnement etc._x000a_- Pour les bois : FSC, PEFC _x000a_- Pour les tapis, sièges et colles : CRI green et green plus_x000a_- Pour les isolants : ACERMI_x000a_(Source : https://www.ecopassivehouses.com/fr/labels-pour-materiaux/)" xr:uid="{5AB6DA83-A1C5-4BF6-A58B-E663E34C5217}"/>
    <hyperlink ref="E70" r:id="rId18" xr:uid="{4D98F4A8-EFBB-4254-B995-FE4BB72A50ED}"/>
  </hyperlinks>
  <pageMargins left="0.70866141732283472" right="0.70866141732283472" top="0.74803149606299213" bottom="0.74803149606299213" header="0.31496062992125984" footer="0.31496062992125984"/>
  <pageSetup paperSize="9" scale="67" fitToHeight="0" orientation="landscape" r:id="rId19"/>
  <headerFooter>
    <oddFooter>&amp;C&amp;8&amp;A/&amp;F&amp;R&amp;8&amp;P/&amp;N</oddFooter>
  </headerFooter>
  <rowBreaks count="1" manualBreakCount="1">
    <brk id="108" max="16383" man="1"/>
  </rowBreaks>
  <extLst>
    <ext xmlns:x14="http://schemas.microsoft.com/office/spreadsheetml/2009/9/main" uri="{78C0D931-6437-407d-A8EE-F0AAD7539E65}">
      <x14:conditionalFormattings>
        <x14:conditionalFormatting xmlns:xm="http://schemas.microsoft.com/office/excel/2006/main">
          <x14:cfRule type="expression" priority="1" id="{C1ADE561-143B-40AB-AD1C-D3BC183DC19C}">
            <xm:f>SUM(Calculs!G3:G108)=0</xm:f>
            <x14:dxf>
              <font>
                <color rgb="FF00FF00"/>
              </font>
            </x14:dxf>
          </x14:cfRule>
          <xm:sqref>D110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1ADB192A-34AC-4AF1-9D52-90023BCD0CD4}">
          <x14:formula1>
            <xm:f>Données!$D$3:$D$5</xm:f>
          </x14:formula1>
          <xm:sqref>C19 C21 C77 C5:C8</xm:sqref>
        </x14:dataValidation>
        <x14:dataValidation type="list" allowBlank="1" showInputMessage="1" showErrorMessage="1" xr:uid="{181076DD-B10C-4989-9331-D4E2F3FEE5A1}">
          <x14:formula1>
            <xm:f>Données!$B$3:$B$6</xm:f>
          </x14:formula1>
          <xm:sqref>C70:C74 C102:C107 C23:C24 C26 C28:C29 C31:C33 C36:C40 C20 C46:C51 C54:C60 C62:C64 C66:C67 C84:C88 C81:C82 C42:C44 C91:C93 C95 C97:C100 C78:C79 C9:C18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BB7C-B51E-4AE2-894A-CE110EEB6AE0}">
  <sheetPr codeName="Feuil6">
    <pageSetUpPr fitToPage="1"/>
  </sheetPr>
  <dimension ref="A1:H36"/>
  <sheetViews>
    <sheetView showGridLines="0" topLeftCell="A6" zoomScale="85" zoomScaleNormal="85" workbookViewId="0">
      <selection activeCell="B1" sqref="B1:C1"/>
    </sheetView>
  </sheetViews>
  <sheetFormatPr baseColWidth="10" defaultColWidth="11.44140625" defaultRowHeight="13.8"/>
  <cols>
    <col min="1" max="1" width="6.44140625" style="224" customWidth="1"/>
    <col min="2" max="2" width="65.109375" style="224" customWidth="1"/>
    <col min="3" max="3" width="3.44140625" style="224" customWidth="1"/>
    <col min="4" max="4" width="71.5546875" style="224" customWidth="1"/>
    <col min="5" max="5" width="4.6640625" style="224" customWidth="1"/>
    <col min="6" max="16384" width="11.44140625" style="224"/>
  </cols>
  <sheetData>
    <row r="1" spans="1:5" ht="83.25" customHeight="1" thickBot="1">
      <c r="A1" s="223" t="s">
        <v>383</v>
      </c>
      <c r="B1" s="223"/>
      <c r="C1" s="223"/>
      <c r="D1" s="223"/>
      <c r="E1" s="223"/>
    </row>
    <row r="2" spans="1:5">
      <c r="A2" s="225"/>
      <c r="B2" s="225"/>
      <c r="C2" s="225"/>
      <c r="D2" s="225"/>
      <c r="E2" s="225"/>
    </row>
    <row r="3" spans="1:5" ht="14.4" thickBot="1">
      <c r="A3" s="226"/>
      <c r="B3" s="226"/>
      <c r="C3" s="226"/>
      <c r="D3" s="561" t="str">
        <f>"Version "&amp;LARGE(Version!A3:A11,1)</f>
        <v>Version 1</v>
      </c>
      <c r="E3" s="561"/>
    </row>
    <row r="4" spans="1:5" ht="14.4" thickTop="1">
      <c r="A4" s="225"/>
      <c r="B4" s="225"/>
      <c r="C4" s="225"/>
      <c r="D4" s="227"/>
      <c r="E4" s="228"/>
    </row>
    <row r="5" spans="1:5" ht="31.2">
      <c r="B5" s="270" t="str">
        <f>'A-2 - INFORMATIONS GENERALES'!A5</f>
        <v>Nom du projet ou de l'œuvre</v>
      </c>
      <c r="C5" s="229"/>
      <c r="D5" s="230" t="str">
        <f>UPPER(IF(OeuvNomC="",OeuvNom,OeuvNomC))</f>
        <v/>
      </c>
    </row>
    <row r="6" spans="1:5" s="297" customFormat="1" ht="24.75" customHeight="1">
      <c r="B6" s="271" t="str">
        <f>'A-2 - INFORMATIONS GENERALES'!A8</f>
        <v>Société de production</v>
      </c>
      <c r="C6" s="231"/>
      <c r="D6" s="298">
        <f>IF(OeuvProC="",OeuvPro,OeuvProC)</f>
        <v>0</v>
      </c>
    </row>
    <row r="7" spans="1:5" s="297" customFormat="1" ht="21.75" customHeight="1">
      <c r="B7" s="272" t="str">
        <f>'A-2 - INFORMATIONS GENERALES'!A6</f>
        <v>Typologie de l'œuvre</v>
      </c>
      <c r="C7" s="269"/>
      <c r="D7" s="298" t="str">
        <f>IF(OeuvTypC="",OeuvTyp,OeuvTypC)</f>
        <v xml:space="preserve">    ↓</v>
      </c>
    </row>
    <row r="8" spans="1:5">
      <c r="B8" s="273"/>
      <c r="D8" s="232"/>
    </row>
    <row r="9" spans="1:5" s="233" customFormat="1" ht="23.4">
      <c r="A9" s="299"/>
      <c r="B9" s="274" t="str">
        <f>'A-2 - INFORMATIONS GENERALES'!A17</f>
        <v>Type d'évaluation</v>
      </c>
      <c r="D9" s="234" t="str">
        <f>'A-2 - INFORMATIONS GENERALES'!C17</f>
        <v>Evaluation Label ECOPROD</v>
      </c>
    </row>
    <row r="10" spans="1:5" s="297" customFormat="1" ht="21">
      <c r="A10" s="300"/>
      <c r="B10" s="318" t="str">
        <f>'A-2 - INFORMATIONS GENERALES'!A18</f>
        <v>Modalités d'évaluation * (sélectionner dans la liste)</v>
      </c>
      <c r="D10" s="319" t="str">
        <f>IF('A-2 - INFORMATIONS GENERALES'!B18="","",'A-2 - INFORMATIONS GENERALES'!B18)</f>
        <v>Documentaire et site</v>
      </c>
    </row>
    <row r="11" spans="1:5">
      <c r="B11" s="273"/>
      <c r="D11" s="232"/>
    </row>
    <row r="12" spans="1:5" s="297" customFormat="1" ht="21">
      <c r="B12" s="275" t="s">
        <v>375</v>
      </c>
      <c r="C12" s="236"/>
      <c r="D12" s="509">
        <f>'A-2 - INFORMATIONS GENERALES'!B19</f>
        <v>0</v>
      </c>
    </row>
    <row r="13" spans="1:5">
      <c r="B13" s="273"/>
      <c r="D13" s="232"/>
    </row>
    <row r="14" spans="1:5" s="297" customFormat="1" ht="21">
      <c r="A14" s="300"/>
      <c r="B14" s="276" t="s">
        <v>376</v>
      </c>
      <c r="C14" s="237"/>
      <c r="D14" s="298">
        <f>OeuvProC</f>
        <v>0</v>
      </c>
    </row>
    <row r="15" spans="1:5" s="240" customFormat="1">
      <c r="A15" s="238"/>
      <c r="B15" s="277"/>
      <c r="C15" s="239"/>
      <c r="D15" s="239"/>
    </row>
    <row r="16" spans="1:5" s="284" customFormat="1" ht="15" customHeight="1">
      <c r="A16" s="281"/>
      <c r="B16" s="278" t="s">
        <v>377</v>
      </c>
      <c r="C16" s="301"/>
      <c r="D16" s="283">
        <f>IF(ContNomC="",ContNom,ContNomC)</f>
        <v>0</v>
      </c>
    </row>
    <row r="17" spans="1:4" s="284" customFormat="1" ht="15" customHeight="1">
      <c r="A17" s="281"/>
      <c r="B17" s="293" t="s">
        <v>415</v>
      </c>
      <c r="C17" s="302"/>
      <c r="D17" s="283">
        <f>IF(ContFonC="",ContFon,ContFonC)</f>
        <v>0</v>
      </c>
    </row>
    <row r="18" spans="1:4" s="284" customFormat="1" ht="15" customHeight="1">
      <c r="A18" s="281"/>
      <c r="B18" s="293" t="s">
        <v>416</v>
      </c>
      <c r="C18" s="302"/>
      <c r="D18" s="283">
        <f>IF(ContSocC="",ContSoc,ContSocC)</f>
        <v>0</v>
      </c>
    </row>
    <row r="19" spans="1:4" s="284" customFormat="1" ht="15" customHeight="1">
      <c r="A19" s="281"/>
      <c r="B19" s="279" t="s">
        <v>378</v>
      </c>
      <c r="C19" s="282"/>
      <c r="D19" s="283">
        <f>IF(ContTelC="",ContTel,ContTelC)</f>
        <v>0</v>
      </c>
    </row>
    <row r="20" spans="1:4" s="287" customFormat="1" ht="15" customHeight="1">
      <c r="A20" s="285"/>
      <c r="B20" s="280" t="s">
        <v>379</v>
      </c>
      <c r="C20" s="286"/>
      <c r="D20" s="283">
        <f>IF(ContMaiC="",ContMai,ContMaiC)</f>
        <v>0</v>
      </c>
    </row>
    <row r="21" spans="1:4" s="287" customFormat="1" ht="15" customHeight="1">
      <c r="A21" s="285"/>
      <c r="B21" s="288"/>
      <c r="C21" s="289"/>
      <c r="D21" s="289"/>
    </row>
    <row r="22" spans="1:4" s="287" customFormat="1" ht="15" customHeight="1">
      <c r="A22" s="285"/>
      <c r="B22" s="280" t="s">
        <v>380</v>
      </c>
      <c r="C22" s="241"/>
      <c r="D22" s="283">
        <f>'A-2 - INFORMATIONS GENERALES'!B22</f>
        <v>0</v>
      </c>
    </row>
    <row r="23" spans="1:4" s="287" customFormat="1" ht="15" customHeight="1">
      <c r="A23" s="285"/>
      <c r="B23" s="280" t="s">
        <v>378</v>
      </c>
      <c r="C23" s="241"/>
      <c r="D23" s="283">
        <f>'A-2 - INFORMATIONS GENERALES'!B23</f>
        <v>0</v>
      </c>
    </row>
    <row r="24" spans="1:4" s="287" customFormat="1" ht="15" customHeight="1">
      <c r="A24" s="285"/>
      <c r="B24" s="280" t="s">
        <v>379</v>
      </c>
      <c r="C24" s="290"/>
      <c r="D24" s="283">
        <f>'A-2 - INFORMATIONS GENERALES'!B24</f>
        <v>0</v>
      </c>
    </row>
    <row r="25" spans="1:4" s="287" customFormat="1" ht="15" customHeight="1">
      <c r="A25" s="285"/>
      <c r="B25" s="291"/>
      <c r="C25" s="286"/>
      <c r="D25" s="292"/>
    </row>
    <row r="26" spans="1:4" s="287" customFormat="1" ht="15" customHeight="1">
      <c r="A26" s="285"/>
      <c r="B26" s="280" t="s">
        <v>381</v>
      </c>
      <c r="C26" s="241"/>
      <c r="D26" s="283">
        <f>'A-2 - INFORMATIONS GENERALES'!B29</f>
        <v>0</v>
      </c>
    </row>
    <row r="27" spans="1:4" s="287" customFormat="1" ht="15" customHeight="1">
      <c r="A27" s="285"/>
      <c r="B27" s="280" t="s">
        <v>378</v>
      </c>
      <c r="C27" s="241"/>
      <c r="D27" s="283">
        <f>'A-2 - INFORMATIONS GENERALES'!B30</f>
        <v>0</v>
      </c>
    </row>
    <row r="28" spans="1:4" s="287" customFormat="1" ht="15" customHeight="1">
      <c r="A28" s="285"/>
      <c r="B28" s="280" t="s">
        <v>379</v>
      </c>
      <c r="C28" s="290"/>
      <c r="D28" s="283">
        <f>'A-2 - INFORMATIONS GENERALES'!B31</f>
        <v>0</v>
      </c>
    </row>
    <row r="29" spans="1:4" ht="17.25" customHeight="1">
      <c r="A29" s="562" t="s">
        <v>382</v>
      </c>
      <c r="B29" s="562"/>
      <c r="C29" s="562"/>
      <c r="D29" s="235"/>
    </row>
    <row r="30" spans="1:4">
      <c r="B30" s="235"/>
      <c r="C30" s="235"/>
      <c r="D30" s="235"/>
    </row>
    <row r="31" spans="1:4">
      <c r="A31" s="235"/>
      <c r="B31" s="235"/>
      <c r="C31" s="235"/>
      <c r="D31" s="235"/>
    </row>
    <row r="32" spans="1:4">
      <c r="A32" s="235"/>
      <c r="B32" s="235"/>
      <c r="C32" s="235"/>
      <c r="D32" s="235"/>
    </row>
    <row r="33" spans="1:8">
      <c r="A33" s="235"/>
      <c r="C33" s="303"/>
      <c r="D33" s="235"/>
    </row>
    <row r="34" spans="1:8" ht="14.4">
      <c r="A34" s="242"/>
      <c r="H34" s="243"/>
    </row>
    <row r="35" spans="1:8" ht="14.4">
      <c r="A35" s="242"/>
    </row>
    <row r="36" spans="1:8" ht="15.6">
      <c r="A36" s="244"/>
    </row>
  </sheetData>
  <sheetProtection algorithmName="SHA-512" hashValue="iLszCjBYVdf2TCAJqDRIwtvYIEp4UFzJ8FHLdR6fpYoXZdtxTWQ2FTfyx7+8xFmRdMvExUSuD6/6W1c9svO6Fw==" saltValue="T8NT1A1B/5MMa3e5Z9BRpA==" spinCount="100000" sheet="1" formatRows="0"/>
  <mergeCells count="2">
    <mergeCell ref="D3:E3"/>
    <mergeCell ref="A29:C29"/>
  </mergeCells>
  <conditionalFormatting sqref="D5:D7">
    <cfRule type="cellIs" dxfId="146" priority="14" operator="equal">
      <formula>0</formula>
    </cfRule>
  </conditionalFormatting>
  <conditionalFormatting sqref="D12">
    <cfRule type="cellIs" dxfId="145" priority="13" operator="equal">
      <formula>0</formula>
    </cfRule>
  </conditionalFormatting>
  <conditionalFormatting sqref="D14">
    <cfRule type="cellIs" dxfId="144" priority="12" operator="equal">
      <formula>0</formula>
    </cfRule>
  </conditionalFormatting>
  <conditionalFormatting sqref="D16:D20">
    <cfRule type="cellIs" dxfId="143" priority="7" operator="equal">
      <formula>0</formula>
    </cfRule>
  </conditionalFormatting>
  <conditionalFormatting sqref="D22:D24">
    <cfRule type="cellIs" dxfId="142" priority="4" operator="equal">
      <formula>0</formula>
    </cfRule>
  </conditionalFormatting>
  <conditionalFormatting sqref="D26:D28">
    <cfRule type="cellIs" dxfId="141"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91"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40E0-653B-49C4-8103-3057EB05C3E5}">
  <sheetPr codeName="Feuil4">
    <tabColor rgb="FFC198E0"/>
  </sheetPr>
  <dimension ref="A1:AO116"/>
  <sheetViews>
    <sheetView showGridLines="0" zoomScale="89" zoomScaleNormal="80" workbookViewId="0">
      <pane xSplit="4" ySplit="3" topLeftCell="F26" activePane="bottomRight" state="frozen"/>
      <selection activeCell="B1" sqref="B1:C1"/>
      <selection pane="topRight" activeCell="B1" sqref="B1:C1"/>
      <selection pane="bottomLeft" activeCell="B1" sqref="B1:C1"/>
      <selection pane="bottomRight" activeCell="G8" sqref="G8"/>
    </sheetView>
  </sheetViews>
  <sheetFormatPr baseColWidth="10" defaultColWidth="11.44140625" defaultRowHeight="14.4"/>
  <cols>
    <col min="1" max="1" width="9.109375" customWidth="1"/>
    <col min="2" max="2" width="76.109375" style="84" customWidth="1"/>
    <col min="3" max="3" width="12.88671875" customWidth="1"/>
    <col min="4" max="4" width="10" style="10" bestFit="1" customWidth="1"/>
    <col min="5" max="5" width="1.6640625" style="10" customWidth="1"/>
    <col min="6" max="6" width="76.88671875" style="129" customWidth="1"/>
    <col min="7" max="7" width="53.6640625" style="129" customWidth="1"/>
    <col min="8" max="8" width="79" style="129" customWidth="1"/>
    <col min="9" max="9" width="52.6640625" customWidth="1"/>
    <col min="10" max="10" width="14.109375" hidden="1" customWidth="1"/>
    <col min="11" max="11" width="10" style="10" hidden="1" customWidth="1"/>
    <col min="12" max="12" width="1.5546875" hidden="1" customWidth="1"/>
    <col min="13" max="13" width="14.109375" hidden="1" customWidth="1"/>
    <col min="14" max="14" width="10" style="10" hidden="1" customWidth="1"/>
    <col min="15" max="15" width="1.5546875" hidden="1" customWidth="1"/>
    <col min="16" max="17" width="18.109375" style="10" hidden="1" customWidth="1"/>
    <col min="18" max="18" width="1.5546875" hidden="1" customWidth="1"/>
    <col min="19" max="21" width="14.88671875" style="6" hidden="1" customWidth="1"/>
    <col min="22" max="23" width="52.5546875" style="129" hidden="1" customWidth="1"/>
    <col min="24" max="24" width="1.5546875" hidden="1" customWidth="1"/>
    <col min="25" max="25" width="14.109375" style="6" hidden="1" customWidth="1"/>
    <col min="26" max="26" width="10" style="6" hidden="1" customWidth="1"/>
  </cols>
  <sheetData>
    <row r="1" spans="1:41" s="423" customFormat="1" ht="27.75" customHeight="1" thickBot="1">
      <c r="A1" s="430" t="s">
        <v>10</v>
      </c>
      <c r="B1" s="430"/>
      <c r="C1" s="430"/>
      <c r="D1" s="431"/>
      <c r="E1" s="432"/>
      <c r="F1" s="433" t="s">
        <v>522</v>
      </c>
      <c r="G1" s="433"/>
      <c r="H1" s="433"/>
      <c r="I1" s="433"/>
      <c r="J1" s="433" t="s">
        <v>502</v>
      </c>
      <c r="K1" s="431"/>
      <c r="L1" s="434"/>
      <c r="M1" s="433" t="s">
        <v>500</v>
      </c>
      <c r="N1" s="431"/>
      <c r="O1" s="434"/>
      <c r="P1" s="433" t="s">
        <v>321</v>
      </c>
      <c r="Q1" s="431"/>
      <c r="R1" s="434"/>
      <c r="S1" s="433" t="s">
        <v>455</v>
      </c>
      <c r="T1" s="431"/>
      <c r="U1" s="431"/>
      <c r="V1" s="469" t="s">
        <v>453</v>
      </c>
      <c r="W1" s="469" t="s">
        <v>454</v>
      </c>
      <c r="X1" s="434"/>
      <c r="Y1" s="431"/>
      <c r="Z1" s="431"/>
      <c r="AA1" s="424"/>
      <c r="AB1" s="424"/>
      <c r="AC1" s="424"/>
      <c r="AD1" s="424"/>
      <c r="AE1" s="424"/>
      <c r="AF1" s="424"/>
      <c r="AG1" s="424"/>
      <c r="AH1" s="424"/>
      <c r="AI1" s="424"/>
      <c r="AJ1" s="424"/>
      <c r="AK1" s="424"/>
      <c r="AL1" s="424"/>
      <c r="AM1" s="424"/>
      <c r="AN1" s="424"/>
      <c r="AO1" s="424"/>
    </row>
    <row r="2" spans="1:41" s="163" customFormat="1" ht="52.5" customHeight="1" thickBot="1">
      <c r="A2" s="427" t="s">
        <v>12</v>
      </c>
      <c r="B2" s="428" t="s">
        <v>13</v>
      </c>
      <c r="C2" s="524" t="s">
        <v>544</v>
      </c>
      <c r="D2" s="429" t="s">
        <v>279</v>
      </c>
      <c r="E2" s="422"/>
      <c r="F2" s="462" t="s">
        <v>367</v>
      </c>
      <c r="G2" s="462" t="s">
        <v>368</v>
      </c>
      <c r="H2" s="435" t="s">
        <v>523</v>
      </c>
      <c r="I2" s="436" t="s">
        <v>311</v>
      </c>
      <c r="J2" s="458" t="s">
        <v>445</v>
      </c>
      <c r="K2" s="437" t="s">
        <v>279</v>
      </c>
      <c r="M2" s="458" t="s">
        <v>445</v>
      </c>
      <c r="N2" s="437" t="s">
        <v>279</v>
      </c>
      <c r="P2" s="426" t="s">
        <v>333</v>
      </c>
      <c r="Q2" s="426" t="s">
        <v>334</v>
      </c>
      <c r="S2" s="400" t="s">
        <v>446</v>
      </c>
      <c r="T2" s="400" t="s">
        <v>372</v>
      </c>
      <c r="U2" s="400" t="s">
        <v>369</v>
      </c>
      <c r="V2" s="456" t="s">
        <v>452</v>
      </c>
      <c r="W2" s="456" t="s">
        <v>452</v>
      </c>
      <c r="Y2" s="458" t="s">
        <v>319</v>
      </c>
      <c r="Z2" s="437" t="s">
        <v>279</v>
      </c>
      <c r="AA2" s="176"/>
      <c r="AB2" s="176"/>
      <c r="AC2" s="176"/>
      <c r="AD2" s="176"/>
      <c r="AE2" s="176"/>
      <c r="AF2" s="176"/>
      <c r="AG2" s="176"/>
      <c r="AH2" s="176"/>
      <c r="AI2" s="176"/>
      <c r="AJ2" s="176"/>
      <c r="AK2" s="176"/>
      <c r="AL2" s="176"/>
      <c r="AM2" s="176"/>
      <c r="AN2" s="176"/>
      <c r="AO2" s="176"/>
    </row>
    <row r="3" spans="1:41" s="466" customFormat="1" ht="17.100000000000001" customHeight="1" thickBot="1">
      <c r="A3" s="464" t="str">
        <f>"version "&amp;LARGE(Version!$A$3:$A$11,1)&amp;"."&amp;LARGE(Version!$B$3:$B$11,1)</f>
        <v>version 1.1</v>
      </c>
      <c r="B3" s="463" t="s">
        <v>241</v>
      </c>
      <c r="C3" s="465" t="s">
        <v>447</v>
      </c>
      <c r="D3" s="465" t="s">
        <v>447</v>
      </c>
      <c r="E3" s="463"/>
      <c r="F3" s="467" t="s">
        <v>448</v>
      </c>
      <c r="G3" s="467" t="s">
        <v>448</v>
      </c>
      <c r="H3" s="465" t="s">
        <v>451</v>
      </c>
      <c r="I3" s="465" t="s">
        <v>451</v>
      </c>
      <c r="J3" s="468" t="s">
        <v>450</v>
      </c>
      <c r="K3" s="465" t="s">
        <v>447</v>
      </c>
      <c r="M3" s="468" t="s">
        <v>450</v>
      </c>
      <c r="N3" s="465" t="s">
        <v>447</v>
      </c>
      <c r="P3" s="468" t="s">
        <v>449</v>
      </c>
      <c r="Q3" s="468" t="s">
        <v>449</v>
      </c>
      <c r="S3" s="465" t="s">
        <v>447</v>
      </c>
      <c r="T3" s="468" t="s">
        <v>449</v>
      </c>
      <c r="U3" s="468" t="s">
        <v>449</v>
      </c>
      <c r="V3" s="467" t="s">
        <v>448</v>
      </c>
      <c r="W3" s="467" t="s">
        <v>448</v>
      </c>
      <c r="Y3" s="468" t="s">
        <v>450</v>
      </c>
      <c r="Z3" s="465" t="s">
        <v>447</v>
      </c>
    </row>
    <row r="4" spans="1:41" s="9" customFormat="1" ht="24.9" customHeight="1" thickBot="1">
      <c r="A4" s="56" t="str">
        <f>'3 - Référentiel LABEL ECOPROD '!A4</f>
        <v>PRODUCTION, COMMUNICATION, ENGAGEMENT</v>
      </c>
      <c r="B4" s="57"/>
      <c r="C4" s="137"/>
      <c r="D4" s="36"/>
      <c r="E4" s="405"/>
      <c r="F4" s="401"/>
      <c r="G4" s="401"/>
      <c r="H4" s="401"/>
      <c r="I4" s="137"/>
      <c r="J4" s="137"/>
      <c r="K4" s="36"/>
      <c r="M4" s="137"/>
      <c r="N4" s="36"/>
      <c r="P4" s="36"/>
      <c r="Q4" s="36"/>
      <c r="S4" s="36"/>
      <c r="T4" s="36"/>
      <c r="U4" s="36"/>
      <c r="V4" s="401"/>
      <c r="W4" s="401"/>
      <c r="Y4" s="36"/>
      <c r="Z4" s="36"/>
      <c r="AA4"/>
      <c r="AB4"/>
      <c r="AC4"/>
      <c r="AD4"/>
      <c r="AE4"/>
      <c r="AF4"/>
      <c r="AG4"/>
      <c r="AH4"/>
      <c r="AI4"/>
      <c r="AJ4"/>
      <c r="AK4"/>
      <c r="AL4"/>
      <c r="AM4"/>
      <c r="AN4"/>
      <c r="AO4"/>
    </row>
    <row r="5" spans="1:41" ht="58.8" thickTop="1" thickBot="1">
      <c r="A5" s="59" t="str">
        <f>'3 - Référentiel LABEL ECOPROD '!A5</f>
        <v>A1.1</v>
      </c>
      <c r="B5" s="60" t="str">
        <f>'3 - Référentiel LABEL ECOPROD '!B5</f>
        <v>Avez-vous rédigé une feuille de route qui fixe les objectifs et principes généraux de la démarche d'éco-production pour votre projet et l'avez-vous transmise à l'ensemble des équipes et parties prenantes (dont le casting et la figuration) ?</v>
      </c>
      <c r="C5" s="164">
        <f>INDEX(TabResu,MATCH(A5,'3 - Référentiel LABEL ECOPROD '!$A$3:$A$108,0),4)</f>
        <v>0</v>
      </c>
      <c r="D5" s="409" t="str">
        <f>INDEX(TabResu,MATCH($A5,'3 - Référentiel LABEL ECOPROD '!$A$3:$A$108,0),5)</f>
        <v/>
      </c>
      <c r="E5" s="403"/>
      <c r="F5" s="498"/>
      <c r="G5" s="498"/>
      <c r="H5" s="445" t="s">
        <v>206</v>
      </c>
      <c r="I5" s="446" t="s">
        <v>307</v>
      </c>
      <c r="J5" s="2"/>
      <c r="K5" s="37" t="str">
        <f>INDEX(TabResu,MATCH($A5,'3 - Référentiel LABEL ECOPROD '!$A$3:$A$108,0),9)</f>
        <v/>
      </c>
      <c r="M5" s="2"/>
      <c r="N5" s="37" t="str">
        <f>INDEX(TabResu,MATCH($A5,'3 - Référentiel LABEL ECOPROD '!$A$3:$A$108,0),17)</f>
        <v/>
      </c>
      <c r="P5" s="499"/>
      <c r="Q5" s="499"/>
      <c r="S5" s="499" t="str">
        <f t="shared" ref="S5:S21" si="0">IF(AND(C5="OUI",J5&lt;&gt;"NON",OR(P5="OUI",Q5="OUI")),"OUI",IF(AND(J5="OUI",OR(P5="OUI",Q5="OUI")),"OUI","NON"))</f>
        <v>NON</v>
      </c>
      <c r="T5" s="499"/>
      <c r="U5" s="499"/>
      <c r="V5" s="500"/>
      <c r="W5" s="500"/>
      <c r="Y5" s="2"/>
      <c r="Z5" s="37" t="str">
        <f>INDEX(TabResu,MATCH($A5,'3 - Référentiel LABEL ECOPROD '!$A$3:$A$108,0),13)</f>
        <v/>
      </c>
    </row>
    <row r="6" spans="1:41" ht="73.2" thickTop="1" thickBot="1">
      <c r="A6" s="63" t="str">
        <f>'3 - Référentiel LABEL ECOPROD '!A6</f>
        <v>A1.2</v>
      </c>
      <c r="B6" s="64" t="str">
        <f>'3 - Référentiel LABEL ECOPROD '!B6</f>
        <v>Avez-vous établi une synthèse des actions mises en place valorisant la démarche d'éco-production et l'avez-vous transmise à l'ensemble des équipes et parties prenantes?</v>
      </c>
      <c r="C6" s="165">
        <f>INDEX(TabResu,MATCH(A6,'3 - Référentiel LABEL ECOPROD '!$A$3:$A$108,0),4)</f>
        <v>0</v>
      </c>
      <c r="D6" s="216" t="str">
        <f>INDEX(TabResu,MATCH(A6,'3 - Référentiel LABEL ECOPROD '!$A$3:$A$108,0),5)</f>
        <v/>
      </c>
      <c r="E6" s="403"/>
      <c r="F6" s="501"/>
      <c r="G6" s="501"/>
      <c r="H6" s="447" t="s">
        <v>524</v>
      </c>
      <c r="I6" s="446" t="s">
        <v>309</v>
      </c>
      <c r="J6" s="3"/>
      <c r="K6" s="38" t="str">
        <f>INDEX(TabResu,MATCH($A6,'3 - Référentiel LABEL ECOPROD '!$A$3:$A$108,0),9)</f>
        <v/>
      </c>
      <c r="M6" s="3"/>
      <c r="N6" s="38" t="str">
        <f>INDEX(TabResu,MATCH($A6,'3 - Référentiel LABEL ECOPROD '!$A$3:$A$108,0),9)</f>
        <v/>
      </c>
      <c r="P6" s="499"/>
      <c r="Q6" s="499"/>
      <c r="S6" s="499" t="str">
        <f t="shared" si="0"/>
        <v>NON</v>
      </c>
      <c r="T6" s="499"/>
      <c r="U6" s="499"/>
      <c r="V6" s="500"/>
      <c r="W6" s="500"/>
      <c r="Y6" s="3"/>
      <c r="Z6" s="38" t="str">
        <f>INDEX(TabResu,MATCH($A6,'3 - Référentiel LABEL ECOPROD '!$A$3:$A$108,0),13)</f>
        <v/>
      </c>
    </row>
    <row r="7" spans="1:41" ht="58.8" thickTop="1" thickBot="1">
      <c r="A7" s="67" t="str">
        <f>'3 - Référentiel LABEL ECOPROD '!A7</f>
        <v>A2</v>
      </c>
      <c r="B7" s="68" t="str">
        <f>'3 - Référentiel LABEL ECOPROD '!B7</f>
        <v>Avez-vous désigné une ou des personne(s) en charge de l'éco-production avec un leadership fonctionnel et une disponibilité en temps suffisante pour pouvoir arbitrer avec les parties prenantes impliquées et superviser la mise en œuvre de l'éco-production ?</v>
      </c>
      <c r="C7" s="164">
        <f>INDEX(TabResu,MATCH(A7,'3 - Référentiel LABEL ECOPROD '!$A$3:$A$108,0),4)</f>
        <v>0</v>
      </c>
      <c r="D7" s="409" t="str">
        <f>INDEX(TabResu,MATCH(A7,'3 - Référentiel LABEL ECOPROD '!$A$3:$A$108,0),5)</f>
        <v/>
      </c>
      <c r="E7" s="403"/>
      <c r="F7" s="502"/>
      <c r="G7" s="502"/>
      <c r="H7" s="508" t="s">
        <v>308</v>
      </c>
      <c r="I7" s="446" t="s">
        <v>318</v>
      </c>
      <c r="J7" s="2"/>
      <c r="K7" s="37" t="str">
        <f>INDEX(TabResu,MATCH($A7,'3 - Référentiel LABEL ECOPROD '!$A$3:$A$108,0),9)</f>
        <v/>
      </c>
      <c r="M7" s="2"/>
      <c r="N7" s="37" t="str">
        <f>INDEX(TabResu,MATCH($A7,'3 - Référentiel LABEL ECOPROD '!$A$3:$A$108,0),9)</f>
        <v/>
      </c>
      <c r="P7" s="499"/>
      <c r="Q7" s="499"/>
      <c r="S7" s="499" t="str">
        <f t="shared" si="0"/>
        <v>NON</v>
      </c>
      <c r="T7" s="499"/>
      <c r="U7" s="499"/>
      <c r="V7" s="500"/>
      <c r="W7" s="500"/>
      <c r="Y7" s="2"/>
      <c r="Z7" s="37" t="str">
        <f>INDEX(TabResu,MATCH($A7,'3 - Référentiel LABEL ECOPROD '!$A$3:$A$108,0),13)</f>
        <v/>
      </c>
    </row>
    <row r="8" spans="1:41" ht="30" customHeight="1" thickTop="1" thickBot="1">
      <c r="A8" s="69" t="str">
        <f>'3 - Référentiel LABEL ECOPROD '!A8</f>
        <v>A3</v>
      </c>
      <c r="B8" s="64" t="str">
        <f>'3 - Référentiel LABEL ECOPROD '!B8</f>
        <v>Au moins une personne de votre équipe est-elle formée à l'éco-production ?</v>
      </c>
      <c r="C8" s="166">
        <f>INDEX(TabResu,MATCH(A8,'3 - Référentiel LABEL ECOPROD '!$A$3:$A$108,0),4)</f>
        <v>0</v>
      </c>
      <c r="D8" s="410" t="str">
        <f>INDEX(TabResu,MATCH(A8,'3 - Référentiel LABEL ECOPROD '!$A$3:$A$108,0),5)</f>
        <v/>
      </c>
      <c r="E8" s="404"/>
      <c r="F8" s="498"/>
      <c r="G8" s="498"/>
      <c r="H8" s="448"/>
      <c r="I8" s="446"/>
      <c r="J8" s="139"/>
      <c r="K8" s="398" t="str">
        <f>INDEX(TabResu,MATCH($A8,'3 - Référentiel LABEL ECOPROD '!$A$3:$A$108,0),9)</f>
        <v/>
      </c>
      <c r="M8" s="139"/>
      <c r="N8" s="398" t="str">
        <f>INDEX(TabResu,MATCH($A8,'3 - Référentiel LABEL ECOPROD '!$A$3:$A$108,0),9)</f>
        <v/>
      </c>
      <c r="P8" s="499"/>
      <c r="Q8" s="499"/>
      <c r="S8" s="499" t="str">
        <f t="shared" si="0"/>
        <v>NON</v>
      </c>
      <c r="T8" s="499"/>
      <c r="U8" s="499"/>
      <c r="V8" s="500"/>
      <c r="W8" s="500"/>
      <c r="Y8" s="139"/>
      <c r="Z8" s="398" t="str">
        <f>INDEX(TabResu,MATCH($A8,'3 - Référentiel LABEL ECOPROD '!$A$3:$A$108,0),13)</f>
        <v/>
      </c>
    </row>
    <row r="9" spans="1:41" ht="30" customHeight="1" thickTop="1" thickBot="1">
      <c r="A9" s="69" t="str">
        <f>'3 - Référentiel LABEL ECOPROD '!A9</f>
        <v>A3.1</v>
      </c>
      <c r="B9" s="64" t="str">
        <f>'3 - Référentiel LABEL ECOPROD '!B9</f>
        <v xml:space="preserve">SI OUI: Au moins un de vos producteurs et productrices ont-ils et elles été formé·es à l'éco-production ? </v>
      </c>
      <c r="C9" s="165">
        <f>INDEX(TabResu,MATCH(A9,'3 - Référentiel LABEL ECOPROD '!$A$3:$A$108,0),4)</f>
        <v>0</v>
      </c>
      <c r="D9" s="216" t="str">
        <f>INDEX(TabResu,MATCH(A9,'3 - Référentiel LABEL ECOPROD '!$A$3:$A$108,0),5)</f>
        <v/>
      </c>
      <c r="E9" s="403"/>
      <c r="F9" s="502"/>
      <c r="G9" s="502"/>
      <c r="H9" s="564" t="s">
        <v>288</v>
      </c>
      <c r="I9" s="563" t="s">
        <v>317</v>
      </c>
      <c r="J9" s="3"/>
      <c r="K9" s="38" t="str">
        <f>INDEX(TabResu,MATCH($A9,'3 - Référentiel LABEL ECOPROD '!$A$3:$A$108,0),9)</f>
        <v/>
      </c>
      <c r="M9" s="3"/>
      <c r="N9" s="38" t="str">
        <f>INDEX(TabResu,MATCH($A9,'3 - Référentiel LABEL ECOPROD '!$A$3:$A$108,0),9)</f>
        <v/>
      </c>
      <c r="P9" s="499"/>
      <c r="Q9" s="499"/>
      <c r="S9" s="499" t="str">
        <f t="shared" si="0"/>
        <v>NON</v>
      </c>
      <c r="T9" s="499"/>
      <c r="U9" s="499"/>
      <c r="V9" s="500"/>
      <c r="W9" s="500"/>
      <c r="Y9" s="3"/>
      <c r="Z9" s="38" t="str">
        <f>INDEX(TabResu,MATCH($A9,'3 - Référentiel LABEL ECOPROD '!$A$3:$A$108,0),13)</f>
        <v/>
      </c>
    </row>
    <row r="10" spans="1:41" ht="42.6" thickTop="1" thickBot="1">
      <c r="A10" s="71" t="str">
        <f>'3 - Référentiel LABEL ECOPROD '!A10</f>
        <v>A3.2</v>
      </c>
      <c r="B10" s="72" t="str">
        <f>'3 - Référentiel LABEL ECOPROD '!B10</f>
        <v>POINT BONUS
SI OUI : Au moins un de vos auteurs, autrices, journalistes, réalisateurs et réalisatrices ont-ils et elles été formé·es à l'éco-production ?</v>
      </c>
      <c r="C10" s="167">
        <f>INDEX(TabResu,MATCH(A10,'3 - Référentiel LABEL ECOPROD '!$A$3:$A$108,0),4)</f>
        <v>0</v>
      </c>
      <c r="D10" s="411" t="str">
        <f>INDEX(TabResu,MATCH(A10,'3 - Référentiel LABEL ECOPROD '!$A$3:$A$108,0),5)</f>
        <v/>
      </c>
      <c r="E10" s="403"/>
      <c r="F10" s="498"/>
      <c r="G10" s="498"/>
      <c r="H10" s="564"/>
      <c r="I10" s="563"/>
      <c r="J10" s="4"/>
      <c r="K10" s="207" t="str">
        <f>INDEX(TabResu,MATCH($A10,'3 - Référentiel LABEL ECOPROD '!$A$3:$A$108,0),9)</f>
        <v/>
      </c>
      <c r="M10" s="4"/>
      <c r="N10" s="207" t="str">
        <f>INDEX(TabResu,MATCH($A10,'3 - Référentiel LABEL ECOPROD '!$A$3:$A$108,0),9)</f>
        <v/>
      </c>
      <c r="P10" s="499"/>
      <c r="Q10" s="499"/>
      <c r="S10" s="499" t="str">
        <f t="shared" si="0"/>
        <v>NON</v>
      </c>
      <c r="T10" s="499"/>
      <c r="U10" s="499"/>
      <c r="V10" s="500"/>
      <c r="W10" s="500"/>
      <c r="Y10" s="4"/>
      <c r="Z10" s="207" t="str">
        <f>INDEX(TabResu,MATCH($A10,'3 - Référentiel LABEL ECOPROD '!$A$3:$A$108,0),13)</f>
        <v/>
      </c>
    </row>
    <row r="11" spans="1:41" ht="30" customHeight="1" thickTop="1" thickBot="1">
      <c r="A11" s="69" t="str">
        <f>'3 - Référentiel LABEL ECOPROD '!A11</f>
        <v>A3.3</v>
      </c>
      <c r="B11" s="64" t="str">
        <f>'3 - Référentiel LABEL ECOPROD '!B11</f>
        <v xml:space="preserve">SI OUI : Au moins un de vos directeurs et directrices de production ont-ils et elles été formé·es à l'éco-production ? </v>
      </c>
      <c r="C11" s="165">
        <f>INDEX(TabResu,MATCH(A11,'3 - Référentiel LABEL ECOPROD '!$A$3:$A$108,0),4)</f>
        <v>0</v>
      </c>
      <c r="D11" s="216" t="str">
        <f>INDEX(TabResu,MATCH(A11,'3 - Référentiel LABEL ECOPROD '!$A$3:$A$108,0),5)</f>
        <v/>
      </c>
      <c r="E11" s="403"/>
      <c r="F11" s="498"/>
      <c r="G11" s="498"/>
      <c r="H11" s="564"/>
      <c r="I11" s="563"/>
      <c r="J11" s="3"/>
      <c r="K11" s="38" t="str">
        <f>INDEX(TabResu,MATCH($A11,'3 - Référentiel LABEL ECOPROD '!$A$3:$A$108,0),9)</f>
        <v/>
      </c>
      <c r="M11" s="3"/>
      <c r="N11" s="38" t="str">
        <f>INDEX(TabResu,MATCH($A11,'3 - Référentiel LABEL ECOPROD '!$A$3:$A$108,0),9)</f>
        <v/>
      </c>
      <c r="P11" s="499"/>
      <c r="Q11" s="499"/>
      <c r="S11" s="499" t="str">
        <f t="shared" si="0"/>
        <v>NON</v>
      </c>
      <c r="T11" s="499"/>
      <c r="U11" s="499"/>
      <c r="V11" s="500"/>
      <c r="W11" s="500"/>
      <c r="Y11" s="3"/>
      <c r="Z11" s="38" t="str">
        <f>INDEX(TabResu,MATCH($A11,'3 - Référentiel LABEL ECOPROD '!$A$3:$A$108,0),13)</f>
        <v/>
      </c>
    </row>
    <row r="12" spans="1:41" ht="42.6" thickTop="1" thickBot="1">
      <c r="A12" s="71" t="str">
        <f>'3 - Référentiel LABEL ECOPROD '!A12</f>
        <v>A3.4</v>
      </c>
      <c r="B12" s="72" t="str">
        <f>'3 - Référentiel LABEL ECOPROD '!B12</f>
        <v xml:space="preserve">POINT BONUS
SI OUI : Au moins un de vos directeurs et directrices de postproduction ont-ils et elles été formé·es à l'éco-production ? </v>
      </c>
      <c r="C12" s="167">
        <f>INDEX(TabResu,MATCH(A12,'3 - Référentiel LABEL ECOPROD '!$A$3:$A$108,0),4)</f>
        <v>0</v>
      </c>
      <c r="D12" s="411" t="str">
        <f>INDEX(TabResu,MATCH(A12,'3 - Référentiel LABEL ECOPROD '!$A$3:$A$108,0),5)</f>
        <v/>
      </c>
      <c r="E12" s="403"/>
      <c r="F12" s="498"/>
      <c r="G12" s="498"/>
      <c r="H12" s="564"/>
      <c r="I12" s="563"/>
      <c r="J12" s="4"/>
      <c r="K12" s="207" t="str">
        <f>INDEX(TabResu,MATCH($A12,'3 - Référentiel LABEL ECOPROD '!$A$3:$A$108,0),9)</f>
        <v/>
      </c>
      <c r="M12" s="4"/>
      <c r="N12" s="207" t="str">
        <f>INDEX(TabResu,MATCH($A12,'3 - Référentiel LABEL ECOPROD '!$A$3:$A$108,0),9)</f>
        <v/>
      </c>
      <c r="P12" s="499"/>
      <c r="Q12" s="499"/>
      <c r="S12" s="499" t="str">
        <f t="shared" si="0"/>
        <v>NON</v>
      </c>
      <c r="T12" s="499"/>
      <c r="U12" s="499"/>
      <c r="V12" s="500"/>
      <c r="W12" s="500"/>
      <c r="Y12" s="4"/>
      <c r="Z12" s="207" t="str">
        <f>INDEX(TabResu,MATCH($A12,'3 - Référentiel LABEL ECOPROD '!$A$3:$A$108,0),13)</f>
        <v/>
      </c>
    </row>
    <row r="13" spans="1:41" ht="30" customHeight="1" thickTop="1" thickBot="1">
      <c r="A13" s="69" t="str">
        <f>'3 - Référentiel LABEL ECOPROD '!A13</f>
        <v>A3.5</v>
      </c>
      <c r="B13" s="64" t="str">
        <f>'3 - Référentiel LABEL ECOPROD '!B13</f>
        <v xml:space="preserve">SI OUI : Au moins un de vos régisseurs et régisseuses générales ont-ils et elles été formé·es à l'éco-production ? </v>
      </c>
      <c r="C13" s="165">
        <f>INDEX(TabResu,MATCH(A13,'3 - Référentiel LABEL ECOPROD '!$A$3:$A$108,0),4)</f>
        <v>0</v>
      </c>
      <c r="D13" s="216" t="str">
        <f>INDEX(TabResu,MATCH(A13,'3 - Référentiel LABEL ECOPROD '!$A$3:$A$108,0),5)</f>
        <v/>
      </c>
      <c r="E13" s="403"/>
      <c r="F13" s="498"/>
      <c r="G13" s="498"/>
      <c r="H13" s="564"/>
      <c r="I13" s="563"/>
      <c r="J13" s="3"/>
      <c r="K13" s="38" t="str">
        <f>INDEX(TabResu,MATCH($A13,'3 - Référentiel LABEL ECOPROD '!$A$3:$A$108,0),9)</f>
        <v/>
      </c>
      <c r="M13" s="3"/>
      <c r="N13" s="38" t="str">
        <f>INDEX(TabResu,MATCH($A13,'3 - Référentiel LABEL ECOPROD '!$A$3:$A$108,0),9)</f>
        <v/>
      </c>
      <c r="P13" s="499"/>
      <c r="Q13" s="499"/>
      <c r="S13" s="499" t="str">
        <f t="shared" si="0"/>
        <v>NON</v>
      </c>
      <c r="T13" s="499"/>
      <c r="U13" s="499"/>
      <c r="V13" s="500"/>
      <c r="W13" s="500"/>
      <c r="Y13" s="3"/>
      <c r="Z13" s="38" t="str">
        <f>INDEX(TabResu,MATCH($A13,'3 - Référentiel LABEL ECOPROD '!$A$3:$A$108,0),13)</f>
        <v/>
      </c>
    </row>
    <row r="14" spans="1:41" ht="30" customHeight="1" thickTop="1" thickBot="1">
      <c r="A14" s="71" t="str">
        <f>'3 - Référentiel LABEL ECOPROD '!A14</f>
        <v>A3.6</v>
      </c>
      <c r="B14" s="72" t="str">
        <f>'3 - Référentiel LABEL ECOPROD '!B14</f>
        <v xml:space="preserve">POINT BONUS
SI OUI : Au moins un de vos chefs et cheffes déco ont-ils et elles été formé·es à l'éco-production ? </v>
      </c>
      <c r="C14" s="167">
        <f>INDEX(TabResu,MATCH(A14,'3 - Référentiel LABEL ECOPROD '!$A$3:$A$108,0),4)</f>
        <v>0</v>
      </c>
      <c r="D14" s="411" t="str">
        <f>INDEX(TabResu,MATCH(A14,'3 - Référentiel LABEL ECOPROD '!$A$3:$A$108,0),5)</f>
        <v/>
      </c>
      <c r="E14" s="403"/>
      <c r="F14" s="498"/>
      <c r="G14" s="498"/>
      <c r="H14" s="564"/>
      <c r="I14" s="563"/>
      <c r="J14" s="4"/>
      <c r="K14" s="207" t="str">
        <f>INDEX(TabResu,MATCH($A14,'3 - Référentiel LABEL ECOPROD '!$A$3:$A$108,0),9)</f>
        <v/>
      </c>
      <c r="M14" s="4"/>
      <c r="N14" s="207" t="str">
        <f>INDEX(TabResu,MATCH($A14,'3 - Référentiel LABEL ECOPROD '!$A$3:$A$108,0),9)</f>
        <v/>
      </c>
      <c r="P14" s="499"/>
      <c r="Q14" s="499"/>
      <c r="S14" s="499" t="str">
        <f t="shared" si="0"/>
        <v>NON</v>
      </c>
      <c r="T14" s="499"/>
      <c r="U14" s="499"/>
      <c r="V14" s="500"/>
      <c r="W14" s="500"/>
      <c r="Y14" s="4"/>
      <c r="Z14" s="207" t="str">
        <f>INDEX(TabResu,MATCH($A14,'3 - Référentiel LABEL ECOPROD '!$A$3:$A$108,0),13)</f>
        <v/>
      </c>
    </row>
    <row r="15" spans="1:41" ht="42.6" thickTop="1" thickBot="1">
      <c r="A15" s="71" t="str">
        <f>'3 - Référentiel LABEL ECOPROD '!A15</f>
        <v>A3.7</v>
      </c>
      <c r="B15" s="72" t="str">
        <f>'3 - Référentiel LABEL ECOPROD '!B15</f>
        <v xml:space="preserve">POINT BONUS
SI OUI : Au moins un de vos chefs et cheffes opératrices / électriciennes ont-ils et elles été formé·es à l'éco-production ? </v>
      </c>
      <c r="C15" s="167">
        <f>INDEX(TabResu,MATCH(A15,'3 - Référentiel LABEL ECOPROD '!$A$3:$A$108,0),4)</f>
        <v>0</v>
      </c>
      <c r="D15" s="411" t="str">
        <f>INDEX(TabResu,MATCH(A15,'3 - Référentiel LABEL ECOPROD '!$A$3:$A$108,0),5)</f>
        <v/>
      </c>
      <c r="E15" s="403"/>
      <c r="F15" s="498"/>
      <c r="G15" s="498"/>
      <c r="H15" s="564"/>
      <c r="I15" s="563"/>
      <c r="J15" s="4"/>
      <c r="K15" s="207" t="str">
        <f>INDEX(TabResu,MATCH($A15,'3 - Référentiel LABEL ECOPROD '!$A$3:$A$108,0),9)</f>
        <v/>
      </c>
      <c r="M15" s="4"/>
      <c r="N15" s="207" t="str">
        <f>INDEX(TabResu,MATCH($A15,'3 - Référentiel LABEL ECOPROD '!$A$3:$A$108,0),9)</f>
        <v/>
      </c>
      <c r="P15" s="499"/>
      <c r="Q15" s="499"/>
      <c r="S15" s="499" t="str">
        <f t="shared" si="0"/>
        <v>NON</v>
      </c>
      <c r="T15" s="499"/>
      <c r="U15" s="499"/>
      <c r="V15" s="500"/>
      <c r="W15" s="500"/>
      <c r="Y15" s="4"/>
      <c r="Z15" s="207" t="str">
        <f>INDEX(TabResu,MATCH($A15,'3 - Référentiel LABEL ECOPROD '!$A$3:$A$108,0),13)</f>
        <v/>
      </c>
    </row>
    <row r="16" spans="1:41" ht="42.6" thickTop="1" thickBot="1">
      <c r="A16" s="71" t="str">
        <f>'3 - Référentiel LABEL ECOPROD '!A16</f>
        <v>A3.8</v>
      </c>
      <c r="B16" s="72" t="str">
        <f>'3 - Référentiel LABEL ECOPROD '!B16</f>
        <v xml:space="preserve">POINT BONUS
SI OUI : Au moins un de vos chefs et cheffes costumières / maquilleuses ont-ils et elles été formé·es à l'éco-production ? </v>
      </c>
      <c r="C16" s="167">
        <f>INDEX(TabResu,MATCH(A16,'3 - Référentiel LABEL ECOPROD '!$A$3:$A$108,0),4)</f>
        <v>0</v>
      </c>
      <c r="D16" s="411" t="str">
        <f>INDEX(TabResu,MATCH(A16,'3 - Référentiel LABEL ECOPROD '!$A$3:$A$108,0),5)</f>
        <v/>
      </c>
      <c r="E16" s="403"/>
      <c r="F16" s="498"/>
      <c r="G16" s="498"/>
      <c r="H16" s="564"/>
      <c r="I16" s="563"/>
      <c r="J16" s="4"/>
      <c r="K16" s="207" t="str">
        <f>INDEX(TabResu,MATCH($A16,'3 - Référentiel LABEL ECOPROD '!$A$3:$A$108,0),9)</f>
        <v/>
      </c>
      <c r="M16" s="4"/>
      <c r="N16" s="207" t="str">
        <f>INDEX(TabResu,MATCH($A16,'3 - Référentiel LABEL ECOPROD '!$A$3:$A$108,0),9)</f>
        <v/>
      </c>
      <c r="P16" s="499"/>
      <c r="Q16" s="499"/>
      <c r="S16" s="499" t="str">
        <f t="shared" si="0"/>
        <v>NON</v>
      </c>
      <c r="T16" s="499"/>
      <c r="U16" s="499"/>
      <c r="V16" s="500"/>
      <c r="W16" s="500"/>
      <c r="Y16" s="4"/>
      <c r="Z16" s="207" t="str">
        <f>INDEX(TabResu,MATCH($A16,'3 - Référentiel LABEL ECOPROD '!$A$3:$A$108,0),13)</f>
        <v/>
      </c>
    </row>
    <row r="17" spans="1:41" ht="30" customHeight="1" thickTop="1" thickBot="1">
      <c r="A17" s="69" t="str">
        <f>'3 - Référentiel LABEL ECOPROD '!A17</f>
        <v>A4.1</v>
      </c>
      <c r="B17" s="64" t="str">
        <f>'3 - Référentiel LABEL ECOPROD '!B17</f>
        <v>Avez-vous ajouté une clause concernant l'éco-production dans vos contrats ou cahier de charge de prestation ?</v>
      </c>
      <c r="C17" s="165">
        <f>INDEX(TabResu,MATCH(A17,'3 - Référentiel LABEL ECOPROD '!$A$3:$A$108,0),4)</f>
        <v>0</v>
      </c>
      <c r="D17" s="216" t="str">
        <f>INDEX(TabResu,MATCH(A17,'3 - Référentiel LABEL ECOPROD '!$A$3:$A$108,0),5)</f>
        <v/>
      </c>
      <c r="E17" s="403"/>
      <c r="F17" s="498"/>
      <c r="G17" s="498"/>
      <c r="H17" s="508" t="s">
        <v>323</v>
      </c>
      <c r="I17" s="446"/>
      <c r="J17" s="3"/>
      <c r="K17" s="38" t="str">
        <f>INDEX(TabResu,MATCH($A17,'3 - Référentiel LABEL ECOPROD '!$A$3:$A$108,0),9)</f>
        <v/>
      </c>
      <c r="M17" s="3"/>
      <c r="N17" s="38" t="str">
        <f>INDEX(TabResu,MATCH($A17,'3 - Référentiel LABEL ECOPROD '!$A$3:$A$108,0),9)</f>
        <v/>
      </c>
      <c r="P17" s="499"/>
      <c r="Q17" s="499"/>
      <c r="S17" s="499" t="str">
        <f t="shared" si="0"/>
        <v>NON</v>
      </c>
      <c r="T17" s="499"/>
      <c r="U17" s="499"/>
      <c r="V17" s="500"/>
      <c r="W17" s="500"/>
      <c r="Y17" s="3"/>
      <c r="Z17" s="38" t="str">
        <f>INDEX(TabResu,MATCH($A17,'3 - Référentiel LABEL ECOPROD '!$A$3:$A$108,0),13)</f>
        <v/>
      </c>
    </row>
    <row r="18" spans="1:41" ht="30" thickTop="1" thickBot="1">
      <c r="A18" s="69" t="str">
        <f>'3 - Référentiel LABEL ECOPROD '!A18</f>
        <v>A4.2</v>
      </c>
      <c r="B18" s="64" t="str">
        <f>'3 - Référentiel LABEL ECOPROD '!B18</f>
        <v>Avez-vous ajouté une clause concernant l'éco-production dans les contrats des comédiens et comédiennes, présentateurs et présentatrices ou toute personne apparaissant à l'écran ?</v>
      </c>
      <c r="C18" s="165">
        <f>INDEX(TabResu,MATCH(A18,'3 - Référentiel LABEL ECOPROD '!$A$3:$A$108,0),4)</f>
        <v>0</v>
      </c>
      <c r="D18" s="216" t="str">
        <f>INDEX(TabResu,MATCH(A18,'3 - Référentiel LABEL ECOPROD '!$A$3:$A$108,0),5)</f>
        <v/>
      </c>
      <c r="E18" s="403"/>
      <c r="F18" s="498"/>
      <c r="G18" s="498"/>
      <c r="H18" s="508" t="s">
        <v>335</v>
      </c>
      <c r="I18" s="446"/>
      <c r="J18" s="3"/>
      <c r="K18" s="38" t="str">
        <f>INDEX(TabResu,MATCH($A18,'3 - Référentiel LABEL ECOPROD '!$A$3:$A$108,0),9)</f>
        <v/>
      </c>
      <c r="M18" s="3"/>
      <c r="N18" s="38" t="str">
        <f>INDEX(TabResu,MATCH($A18,'3 - Référentiel LABEL ECOPROD '!$A$3:$A$108,0),9)</f>
        <v/>
      </c>
      <c r="P18" s="499"/>
      <c r="Q18" s="499"/>
      <c r="S18" s="499" t="str">
        <f t="shared" si="0"/>
        <v>NON</v>
      </c>
      <c r="T18" s="499"/>
      <c r="U18" s="499"/>
      <c r="V18" s="500"/>
      <c r="W18" s="500"/>
      <c r="Y18" s="3"/>
      <c r="Z18" s="38" t="str">
        <f>INDEX(TabResu,MATCH($A18,'3 - Référentiel LABEL ECOPROD '!$A$3:$A$108,0),13)</f>
        <v/>
      </c>
    </row>
    <row r="19" spans="1:41" ht="30" thickTop="1" thickBot="1">
      <c r="A19" s="69" t="str">
        <f>'3 - Référentiel LABEL ECOPROD '!A19</f>
        <v>A5</v>
      </c>
      <c r="B19" s="64" t="str">
        <f>'3 - Référentiel LABEL ECOPROD '!B19</f>
        <v>Avez-vous calculé vos émissions carbone prévisionnelles ?</v>
      </c>
      <c r="C19" s="165">
        <f>INDEX(TabResu,MATCH(A19,'3 - Référentiel LABEL ECOPROD '!$A$3:$A$108,0),4)</f>
        <v>0</v>
      </c>
      <c r="D19" s="216" t="str">
        <f>INDEX(TabResu,MATCH(A19,'3 - Référentiel LABEL ECOPROD '!$A$3:$A$108,0),5)</f>
        <v/>
      </c>
      <c r="E19" s="403"/>
      <c r="F19" s="498"/>
      <c r="G19" s="498"/>
      <c r="H19" s="514" t="s">
        <v>525</v>
      </c>
      <c r="I19" s="446"/>
      <c r="J19" s="3"/>
      <c r="K19" s="38" t="str">
        <f>INDEX(TabResu,MATCH($A19,'3 - Référentiel LABEL ECOPROD '!$A$3:$A$108,0),9)</f>
        <v/>
      </c>
      <c r="M19" s="3"/>
      <c r="N19" s="38" t="str">
        <f>INDEX(TabResu,MATCH($A19,'3 - Référentiel LABEL ECOPROD '!$A$3:$A$108,0),9)</f>
        <v/>
      </c>
      <c r="P19" s="499"/>
      <c r="Q19" s="499"/>
      <c r="S19" s="499" t="str">
        <f t="shared" si="0"/>
        <v>NON</v>
      </c>
      <c r="T19" s="499"/>
      <c r="U19" s="499"/>
      <c r="V19" s="500"/>
      <c r="W19" s="500"/>
      <c r="Y19" s="3"/>
      <c r="Z19" s="38" t="str">
        <f>INDEX(TabResu,MATCH($A19,'3 - Référentiel LABEL ECOPROD '!$A$3:$A$108,0),13)</f>
        <v/>
      </c>
    </row>
    <row r="20" spans="1:41" ht="30" thickTop="1" thickBot="1">
      <c r="A20" s="73" t="str">
        <f>'3 - Référentiel LABEL ECOPROD '!A20</f>
        <v>A6</v>
      </c>
      <c r="B20" s="74" t="str">
        <f>'3 - Référentiel LABEL ECOPROD '!B20</f>
        <v>Avez-vous calculé vos émissions carbone définitives ?</v>
      </c>
      <c r="C20" s="164">
        <f>INDEX(TabResu,MATCH(A20,'3 - Référentiel LABEL ECOPROD '!$A$3:$A$108,0),4)</f>
        <v>0</v>
      </c>
      <c r="D20" s="409" t="str">
        <f>INDEX(TabResu,MATCH(A20,'3 - Référentiel LABEL ECOPROD '!$A$3:$A$108,0),5)</f>
        <v/>
      </c>
      <c r="E20" s="403"/>
      <c r="F20" s="498"/>
      <c r="G20" s="498"/>
      <c r="H20" s="514" t="s">
        <v>526</v>
      </c>
      <c r="I20" s="446"/>
      <c r="J20" s="2"/>
      <c r="K20" s="37" t="str">
        <f>INDEX(TabResu,MATCH($A20,'3 - Référentiel LABEL ECOPROD '!$A$3:$A$108,0),9)</f>
        <v/>
      </c>
      <c r="M20" s="2"/>
      <c r="N20" s="37" t="str">
        <f>INDEX(TabResu,MATCH($A20,'3 - Référentiel LABEL ECOPROD '!$A$3:$A$108,0),9)</f>
        <v/>
      </c>
      <c r="P20" s="499"/>
      <c r="Q20" s="499"/>
      <c r="S20" s="499" t="str">
        <f t="shared" si="0"/>
        <v>NON</v>
      </c>
      <c r="T20" s="499"/>
      <c r="U20" s="499"/>
      <c r="V20" s="500"/>
      <c r="W20" s="500"/>
      <c r="Y20" s="2"/>
      <c r="Z20" s="37" t="str">
        <f>INDEX(TabResu,MATCH($A20,'3 - Référentiel LABEL ECOPROD '!$A$3:$A$108,0),13)</f>
        <v/>
      </c>
    </row>
    <row r="21" spans="1:41" ht="16.8" thickTop="1" thickBot="1">
      <c r="A21" s="75" t="str">
        <f>'3 - Référentiel LABEL ECOPROD '!A21</f>
        <v>A7</v>
      </c>
      <c r="B21" s="76" t="str">
        <f>'3 - Référentiel LABEL ECOPROD '!B21</f>
        <v>Avez vous mis en place une démarche de compensation volontaire pour votre production ?</v>
      </c>
      <c r="C21" s="165">
        <f>INDEX(TabResu,MATCH(A21,'3 - Référentiel LABEL ECOPROD '!$A$3:$A$108,0),4)</f>
        <v>0</v>
      </c>
      <c r="D21" s="216" t="str">
        <f>INDEX(TabResu,MATCH(A21,'3 - Référentiel LABEL ECOPROD '!$A$3:$A$108,0),5)</f>
        <v/>
      </c>
      <c r="E21" s="403"/>
      <c r="F21" s="503"/>
      <c r="G21" s="503"/>
      <c r="H21" s="508" t="s">
        <v>325</v>
      </c>
      <c r="I21" s="449"/>
      <c r="J21" s="3"/>
      <c r="K21" s="38" t="str">
        <f>INDEX(TabResu,MATCH($A21,'3 - Référentiel LABEL ECOPROD '!$A$3:$A$108,0),9)</f>
        <v/>
      </c>
      <c r="M21" s="3"/>
      <c r="N21" s="38" t="str">
        <f>INDEX(TabResu,MATCH($A21,'3 - Référentiel LABEL ECOPROD '!$A$3:$A$108,0),9)</f>
        <v/>
      </c>
      <c r="P21" s="499"/>
      <c r="Q21" s="499"/>
      <c r="S21" s="499" t="str">
        <f t="shared" si="0"/>
        <v>NON</v>
      </c>
      <c r="T21" s="499"/>
      <c r="U21" s="499"/>
      <c r="V21" s="500"/>
      <c r="W21" s="500"/>
      <c r="Y21" s="3"/>
      <c r="Z21" s="38" t="str">
        <f>INDEX(TabResu,MATCH($A21,'3 - Référentiel LABEL ECOPROD '!$A$3:$A$108,0),13)</f>
        <v/>
      </c>
    </row>
    <row r="22" spans="1:41" ht="24.9" customHeight="1" thickBot="1">
      <c r="A22" s="78" t="str">
        <f>'3 - Référentiel LABEL ECOPROD '!A22</f>
        <v>EDITORIAL</v>
      </c>
      <c r="B22" s="79"/>
      <c r="C22" s="135"/>
      <c r="D22" s="36"/>
      <c r="E22" s="405"/>
      <c r="F22" s="457"/>
      <c r="G22" s="457"/>
      <c r="H22" s="441"/>
      <c r="I22" s="442"/>
      <c r="J22" s="135"/>
      <c r="K22" s="36"/>
      <c r="M22" s="135"/>
      <c r="N22" s="36"/>
      <c r="P22" s="45"/>
      <c r="Q22" s="45"/>
      <c r="S22" s="45"/>
      <c r="T22" s="45"/>
      <c r="U22" s="45"/>
      <c r="V22" s="457"/>
      <c r="W22" s="457"/>
      <c r="Y22" s="199"/>
      <c r="Z22" s="36"/>
      <c r="AA22" s="84"/>
      <c r="AB22" s="84"/>
      <c r="AC22" s="84"/>
      <c r="AD22" s="84"/>
      <c r="AE22" s="84"/>
      <c r="AF22" s="84"/>
      <c r="AG22" s="84"/>
      <c r="AH22" s="84"/>
      <c r="AI22" s="84"/>
      <c r="AJ22" s="84"/>
      <c r="AK22" s="84"/>
      <c r="AL22" s="84"/>
      <c r="AM22" s="84"/>
      <c r="AN22" s="84"/>
      <c r="AO22" s="84"/>
    </row>
    <row r="23" spans="1:41" ht="58.8" thickTop="1" thickBot="1">
      <c r="A23" s="80" t="str">
        <f>'3 - Référentiel LABEL ECOPROD '!A23</f>
        <v>B1</v>
      </c>
      <c r="B23" s="81" t="str">
        <f>'3 - Référentiel LABEL ECOPROD '!B23</f>
        <v>La production a-t-elle intégré un dialogue, une action ou un élément d'arrière-plan qui défend la responsabilité environnementale et/ou a un lien avec un mode de vie durable ?</v>
      </c>
      <c r="C23" s="165">
        <f>INDEX(TabResu,MATCH(A23,'3 - Référentiel LABEL ECOPROD '!$A$3:$A$108,0),4)</f>
        <v>0</v>
      </c>
      <c r="D23" s="412" t="str">
        <f>INDEX(TabResu,MATCH(A23,'3 - Référentiel LABEL ECOPROD '!$A$3:$A$108,0),5)</f>
        <v/>
      </c>
      <c r="E23" s="403"/>
      <c r="F23" s="498"/>
      <c r="G23" s="498"/>
      <c r="H23" s="508" t="s">
        <v>527</v>
      </c>
      <c r="I23" s="446" t="s">
        <v>310</v>
      </c>
      <c r="J23" s="3"/>
      <c r="K23" s="39" t="str">
        <f>INDEX(TabResu,MATCH($A23,'3 - Référentiel LABEL ECOPROD '!$A$3:$A$108,0),9)</f>
        <v/>
      </c>
      <c r="M23" s="3"/>
      <c r="N23" s="39" t="str">
        <f>INDEX(TabResu,MATCH($A23,'3 - Référentiel LABEL ECOPROD '!$A$3:$A$108,0),9)</f>
        <v/>
      </c>
      <c r="P23" s="499"/>
      <c r="Q23" s="499"/>
      <c r="S23" s="499" t="str">
        <f>IF(AND(C23="OUI",J23&lt;&gt;"NON",OR(P23="OUI",Q23="OUI")),"OUI",IF(AND(J23="OUI",OR(P23="OUI",Q23="OUI")),"OUI","NON"))</f>
        <v>NON</v>
      </c>
      <c r="T23" s="499"/>
      <c r="U23" s="499"/>
      <c r="V23" s="500"/>
      <c r="W23" s="500"/>
      <c r="Y23" s="3"/>
      <c r="Z23" s="39" t="str">
        <f>INDEX(TabResu,MATCH($A23,'3 - Référentiel LABEL ECOPROD '!$A$3:$A$108,0),13)</f>
        <v/>
      </c>
    </row>
    <row r="24" spans="1:41" s="84" customFormat="1" ht="51.75" customHeight="1" thickTop="1" thickBot="1">
      <c r="A24" s="82" t="str">
        <f>'3 - Référentiel LABEL ECOPROD '!A24</f>
        <v>B2</v>
      </c>
      <c r="B24" s="81" t="str">
        <f>'3 - Référentiel LABEL ECOPROD '!B24</f>
        <v>Avez-vous fait une lecture environnementale du projet et mis en place des alternatives pour limiter les impacts environnementaux inhérents au concept (scénario, brief, format,...) ?</v>
      </c>
      <c r="C24" s="165">
        <f>INDEX(TabResu,MATCH(A24,'3 - Référentiel LABEL ECOPROD '!$A$3:$A$108,0),4)</f>
        <v>0</v>
      </c>
      <c r="D24" s="413" t="str">
        <f>INDEX(TabResu,MATCH(A24,'3 - Référentiel LABEL ECOPROD '!$A$3:$A$108,0),5)</f>
        <v/>
      </c>
      <c r="E24" s="403"/>
      <c r="F24" s="498"/>
      <c r="G24" s="498"/>
      <c r="H24" s="508" t="s">
        <v>326</v>
      </c>
      <c r="I24" s="446" t="s">
        <v>297</v>
      </c>
      <c r="J24" s="3"/>
      <c r="K24" s="40" t="str">
        <f>INDEX(TabResu,MATCH($A24,'3 - Référentiel LABEL ECOPROD '!$A$3:$A$108,0),9)</f>
        <v/>
      </c>
      <c r="M24" s="3"/>
      <c r="N24" s="40" t="str">
        <f>INDEX(TabResu,MATCH($A24,'3 - Référentiel LABEL ECOPROD '!$A$3:$A$108,0),9)</f>
        <v/>
      </c>
      <c r="P24" s="499"/>
      <c r="Q24" s="499"/>
      <c r="R24"/>
      <c r="S24" s="499" t="str">
        <f>IF(AND(C24="OUI",J24&lt;&gt;"NON",OR(P24="OUI",Q24="OUI")),"OUI",IF(AND(J24="OUI",OR(P24="OUI",Q24="OUI")),"OUI","NON"))</f>
        <v>NON</v>
      </c>
      <c r="T24" s="499"/>
      <c r="U24" s="499"/>
      <c r="V24" s="500"/>
      <c r="W24" s="500"/>
      <c r="X24"/>
      <c r="Y24" s="3"/>
      <c r="Z24" s="40" t="str">
        <f>INDEX(TabResu,MATCH($A24,'3 - Référentiel LABEL ECOPROD '!$A$3:$A$108,0),13)</f>
        <v/>
      </c>
      <c r="AA24"/>
      <c r="AB24"/>
      <c r="AC24"/>
      <c r="AD24"/>
      <c r="AE24"/>
      <c r="AF24"/>
      <c r="AG24"/>
      <c r="AH24"/>
      <c r="AI24"/>
      <c r="AJ24"/>
      <c r="AK24"/>
      <c r="AL24"/>
      <c r="AM24"/>
      <c r="AN24"/>
      <c r="AO24"/>
    </row>
    <row r="25" spans="1:41" ht="24.9" customHeight="1" thickBot="1">
      <c r="A25" s="78" t="str">
        <f>'3 - Référentiel LABEL ECOPROD '!A25</f>
        <v>BUREAUX</v>
      </c>
      <c r="B25" s="79"/>
      <c r="C25" s="135"/>
      <c r="D25" s="36"/>
      <c r="E25" s="405"/>
      <c r="F25" s="457"/>
      <c r="G25" s="457"/>
      <c r="H25" s="441"/>
      <c r="I25" s="442"/>
      <c r="J25" s="135"/>
      <c r="K25" s="36"/>
      <c r="M25" s="135"/>
      <c r="N25" s="36"/>
      <c r="P25" s="45"/>
      <c r="Q25" s="45"/>
      <c r="S25" s="45"/>
      <c r="T25" s="45"/>
      <c r="U25" s="45"/>
      <c r="V25" s="457"/>
      <c r="W25" s="457"/>
      <c r="Y25" s="199"/>
      <c r="Z25" s="36"/>
    </row>
    <row r="26" spans="1:41" ht="30" customHeight="1" thickTop="1" thickBot="1">
      <c r="A26" s="80" t="str">
        <f>'3 - Référentiel LABEL ECOPROD '!A26</f>
        <v>C1</v>
      </c>
      <c r="B26" s="81" t="str">
        <f>'3 - Référentiel LABEL ECOPROD '!B26</f>
        <v>Avez-vous sensibilisé vos équipes à la sobriété énergétique et numérique, la gestion des déchets et la rationalisation des déplacements ?</v>
      </c>
      <c r="C26" s="165">
        <f>INDEX(TabResu,MATCH(A26,'3 - Référentiel LABEL ECOPROD '!$A$3:$A$108,0),4)</f>
        <v>0</v>
      </c>
      <c r="D26" s="414" t="str">
        <f>INDEX(TabResu,MATCH(A26,'3 - Référentiel LABEL ECOPROD '!$A$3:$A$108,0),5)</f>
        <v/>
      </c>
      <c r="E26" s="403"/>
      <c r="F26" s="498"/>
      <c r="G26" s="498"/>
      <c r="H26" s="508" t="s">
        <v>312</v>
      </c>
      <c r="I26" s="446" t="s">
        <v>529</v>
      </c>
      <c r="J26" s="3"/>
      <c r="K26" s="41" t="str">
        <f>INDEX(TabResu,MATCH($A26,'3 - Référentiel LABEL ECOPROD '!$A$3:$A$108,0),9)</f>
        <v/>
      </c>
      <c r="M26" s="3"/>
      <c r="N26" s="41" t="str">
        <f>INDEX(TabResu,MATCH($A26,'3 - Référentiel LABEL ECOPROD '!$A$3:$A$108,0),9)</f>
        <v/>
      </c>
      <c r="P26" s="499"/>
      <c r="Q26" s="499"/>
      <c r="S26" s="499" t="str">
        <f>IF(AND(C26="OUI",J26&lt;&gt;"NON",OR(P26="OUI",Q26="OUI")),"OUI",IF(AND(J26="OUI",OR(P26="OUI",Q26="OUI")),"OUI","NON"))</f>
        <v>NON</v>
      </c>
      <c r="T26" s="499"/>
      <c r="U26" s="499"/>
      <c r="V26" s="500"/>
      <c r="W26" s="500"/>
      <c r="Y26" s="3"/>
      <c r="Z26" s="41" t="str">
        <f>INDEX(TabResu,MATCH($A26,'3 - Référentiel LABEL ECOPROD '!$A$3:$A$108,0),13)</f>
        <v/>
      </c>
    </row>
    <row r="27" spans="1:41" ht="29.25" customHeight="1" thickBot="1">
      <c r="A27" s="86" t="str">
        <f>'3 - Référentiel LABEL ECOPROD '!A27</f>
        <v>Consommation énergétique</v>
      </c>
      <c r="B27" s="87"/>
      <c r="C27" s="134"/>
      <c r="D27" s="42"/>
      <c r="E27" s="406"/>
      <c r="F27" s="402"/>
      <c r="G27" s="402"/>
      <c r="H27" s="402"/>
      <c r="I27" s="134"/>
      <c r="J27" s="134"/>
      <c r="K27" s="42"/>
      <c r="M27" s="134"/>
      <c r="N27" s="42"/>
      <c r="P27" s="455"/>
      <c r="Q27" s="42"/>
      <c r="S27" s="42"/>
      <c r="T27" s="42"/>
      <c r="U27" s="42"/>
      <c r="V27" s="402"/>
      <c r="W27" s="402"/>
      <c r="Y27" s="200"/>
      <c r="Z27" s="42"/>
    </row>
    <row r="28" spans="1:41" ht="44.4" thickTop="1" thickBot="1">
      <c r="A28" s="90" t="str">
        <f>'3 - Référentiel LABEL ECOPROD '!A28</f>
        <v>C2</v>
      </c>
      <c r="B28" s="76" t="str">
        <f>'3 - Référentiel LABEL ECOPROD '!B28</f>
        <v xml:space="preserve">Avez-vous mis en place des mesures pour réduire votre consommation d'électricité dans les bureaux ? </v>
      </c>
      <c r="C28" s="165">
        <f>INDEX(TabResu,MATCH(A28,'3 - Référentiel LABEL ECOPROD '!$A$3:$A$108,0),4)</f>
        <v>0</v>
      </c>
      <c r="D28" s="414" t="str">
        <f>INDEX(TabResu,MATCH(A28,'3 - Référentiel LABEL ECOPROD '!$A$3:$A$108,0),5)</f>
        <v/>
      </c>
      <c r="E28" s="403"/>
      <c r="F28" s="498"/>
      <c r="G28" s="498"/>
      <c r="H28" s="508" t="s">
        <v>528</v>
      </c>
      <c r="I28" s="446"/>
      <c r="J28" s="3"/>
      <c r="K28" s="41" t="str">
        <f>INDEX(TabResu,MATCH($A28,'3 - Référentiel LABEL ECOPROD '!$A$3:$A$108,0),9)</f>
        <v/>
      </c>
      <c r="M28" s="3"/>
      <c r="N28" s="41" t="str">
        <f>INDEX(TabResu,MATCH($A28,'3 - Référentiel LABEL ECOPROD '!$A$3:$A$108,0),9)</f>
        <v/>
      </c>
      <c r="P28" s="499"/>
      <c r="Q28" s="499"/>
      <c r="S28" s="499" t="str">
        <f>IF(AND(C28="OUI",J28&lt;&gt;"NON",OR(P28="OUI",Q28="OUI")),"OUI",IF(AND(J28="OUI",OR(P28="OUI",Q28="OUI")),"OUI","NON"))</f>
        <v>NON</v>
      </c>
      <c r="T28" s="499"/>
      <c r="U28" s="499"/>
      <c r="V28" s="500"/>
      <c r="W28" s="500"/>
      <c r="Y28" s="3"/>
      <c r="Z28" s="41" t="str">
        <f>INDEX(TabResu,MATCH($A28,'3 - Référentiel LABEL ECOPROD '!$A$3:$A$108,0),13)</f>
        <v/>
      </c>
    </row>
    <row r="29" spans="1:41" ht="28.8" thickTop="1" thickBot="1">
      <c r="A29" s="92" t="str">
        <f>'3 - Référentiel LABEL ECOPROD '!A29</f>
        <v>C3</v>
      </c>
      <c r="B29" s="93" t="str">
        <f>'3 - Référentiel LABEL ECOPROD '!B29</f>
        <v>Les bureaux de production ont-ils majoritairement été approvisionnés en énergie d'origine renouvelable ?</v>
      </c>
      <c r="C29" s="165">
        <f>INDEX(TabResu,MATCH(A29,'3 - Référentiel LABEL ECOPROD '!$A$3:$A$108,0),4)</f>
        <v>0</v>
      </c>
      <c r="D29" s="414" t="str">
        <f>INDEX(TabResu,MATCH(A29,'3 - Référentiel LABEL ECOPROD '!$A$3:$A$108,0),5)</f>
        <v/>
      </c>
      <c r="E29" s="403"/>
      <c r="F29" s="498"/>
      <c r="G29" s="498"/>
      <c r="H29" s="508" t="s">
        <v>327</v>
      </c>
      <c r="I29" s="446"/>
      <c r="J29" s="3"/>
      <c r="K29" s="41" t="str">
        <f>INDEX(TabResu,MATCH($A29,'3 - Référentiel LABEL ECOPROD '!$A$3:$A$108,0),9)</f>
        <v/>
      </c>
      <c r="M29" s="3"/>
      <c r="N29" s="41" t="str">
        <f>INDEX(TabResu,MATCH($A29,'3 - Référentiel LABEL ECOPROD '!$A$3:$A$108,0),9)</f>
        <v/>
      </c>
      <c r="P29" s="499"/>
      <c r="Q29" s="499"/>
      <c r="S29" s="499" t="str">
        <f>IF(AND(C29="OUI",J29&lt;&gt;"NON",OR(P29="OUI",Q29="OUI")),"OUI",IF(AND(J29="OUI",OR(P29="OUI",Q29="OUI")),"OUI","NON"))</f>
        <v>NON</v>
      </c>
      <c r="T29" s="499"/>
      <c r="U29" s="499"/>
      <c r="V29" s="500"/>
      <c r="W29" s="500"/>
      <c r="Y29" s="3"/>
      <c r="Z29" s="41" t="str">
        <f>INDEX(TabResu,MATCH($A29,'3 - Référentiel LABEL ECOPROD '!$A$3:$A$108,0),13)</f>
        <v/>
      </c>
    </row>
    <row r="30" spans="1:41" ht="29.25" customHeight="1" thickBot="1">
      <c r="A30" s="86" t="str">
        <f>'3 - Référentiel LABEL ECOPROD '!A30</f>
        <v>Déchets et matières premières</v>
      </c>
      <c r="B30" s="87"/>
      <c r="C30" s="134"/>
      <c r="D30" s="42"/>
      <c r="E30" s="406"/>
      <c r="F30" s="402"/>
      <c r="G30" s="402"/>
      <c r="H30" s="402"/>
      <c r="I30" s="134"/>
      <c r="J30" s="134"/>
      <c r="K30" s="42"/>
      <c r="M30" s="134"/>
      <c r="N30" s="42"/>
      <c r="P30" s="455"/>
      <c r="Q30" s="42"/>
      <c r="S30" s="42"/>
      <c r="T30" s="42"/>
      <c r="U30" s="42"/>
      <c r="V30" s="402"/>
      <c r="W30" s="402"/>
      <c r="Y30" s="200"/>
      <c r="Z30" s="42"/>
    </row>
    <row r="31" spans="1:41" ht="44.4" thickTop="1" thickBot="1">
      <c r="A31" s="90" t="str">
        <f>'3 - Référentiel LABEL ECOPROD '!A31</f>
        <v>C4</v>
      </c>
      <c r="B31" s="76" t="str">
        <f>'3 - Référentiel LABEL ECOPROD '!B31</f>
        <v>Avez-vous mis en place des mesures pour réduire les déchets ?</v>
      </c>
      <c r="C31" s="165">
        <f>INDEX(TabResu,MATCH(A31,'3 - Référentiel LABEL ECOPROD '!$A$3:$A$108,0),4)</f>
        <v>0</v>
      </c>
      <c r="D31" s="414" t="str">
        <f>INDEX(TabResu,MATCH(A31,'3 - Référentiel LABEL ECOPROD '!$A$3:$A$108,0),5)</f>
        <v/>
      </c>
      <c r="E31" s="403"/>
      <c r="F31" s="498"/>
      <c r="G31" s="498"/>
      <c r="H31" s="508" t="s">
        <v>328</v>
      </c>
      <c r="I31" s="446" t="s">
        <v>530</v>
      </c>
      <c r="J31" s="3"/>
      <c r="K31" s="41" t="str">
        <f>INDEX(TabResu,MATCH($A31,'3 - Référentiel LABEL ECOPROD '!$A$3:$A$108,0),9)</f>
        <v/>
      </c>
      <c r="M31" s="3"/>
      <c r="N31" s="41" t="str">
        <f>INDEX(TabResu,MATCH($A31,'3 - Référentiel LABEL ECOPROD '!$A$3:$A$108,0),9)</f>
        <v/>
      </c>
      <c r="P31" s="499"/>
      <c r="Q31" s="499"/>
      <c r="S31" s="499" t="str">
        <f>IF(AND(C31="OUI",J31&lt;&gt;"NON",OR(P31="OUI",Q31="OUI")),"OUI",IF(AND(J31="OUI",OR(P31="OUI",Q31="OUI")),"OUI","NON"))</f>
        <v>NON</v>
      </c>
      <c r="T31" s="499"/>
      <c r="U31" s="499"/>
      <c r="V31" s="500"/>
      <c r="W31" s="500"/>
      <c r="Y31" s="3"/>
      <c r="Z31" s="41" t="str">
        <f>INDEX(TabResu,MATCH($A31,'3 - Référentiel LABEL ECOPROD '!$A$3:$A$108,0),13)</f>
        <v/>
      </c>
    </row>
    <row r="32" spans="1:41" ht="30" thickTop="1" thickBot="1">
      <c r="A32" s="94" t="str">
        <f>'3 - Référentiel LABEL ECOPROD '!A32</f>
        <v>C5</v>
      </c>
      <c r="B32" s="74" t="str">
        <f>'3 - Référentiel LABEL ECOPROD '!B32</f>
        <v>Des consignes de tri ont-elles été communiquées dans le cadre du traitement de vos déchets de bureau et Déchets d'Equipements Electriques et Electroniques (DEEE) ?</v>
      </c>
      <c r="C32" s="164">
        <f>INDEX(TabResu,MATCH(A32,'3 - Référentiel LABEL ECOPROD '!$A$3:$A$108,0),4)</f>
        <v>0</v>
      </c>
      <c r="D32" s="415" t="str">
        <f>INDEX(TabResu,MATCH(A32,'3 - Référentiel LABEL ECOPROD '!$A$3:$A$108,0),5)</f>
        <v/>
      </c>
      <c r="E32" s="403"/>
      <c r="F32" s="498"/>
      <c r="G32" s="498"/>
      <c r="H32" s="445" t="s">
        <v>531</v>
      </c>
      <c r="I32" s="446"/>
      <c r="J32" s="2"/>
      <c r="K32" s="43" t="str">
        <f>INDEX(TabResu,MATCH($A32,'3 - Référentiel LABEL ECOPROD '!$A$3:$A$108,0),9)</f>
        <v/>
      </c>
      <c r="M32" s="2"/>
      <c r="N32" s="43" t="str">
        <f>INDEX(TabResu,MATCH($A32,'3 - Référentiel LABEL ECOPROD '!$A$3:$A$108,0),9)</f>
        <v/>
      </c>
      <c r="P32" s="499"/>
      <c r="Q32" s="499"/>
      <c r="S32" s="499" t="str">
        <f>IF(AND(C32="OUI",J32&lt;&gt;"NON",OR(P32="OUI",Q32="OUI")),"OUI",IF(AND(J32="OUI",OR(P32="OUI",Q32="OUI")),"OUI","NON"))</f>
        <v>NON</v>
      </c>
      <c r="T32" s="499"/>
      <c r="U32" s="499"/>
      <c r="V32" s="500"/>
      <c r="W32" s="500"/>
      <c r="Y32" s="2"/>
      <c r="Z32" s="43" t="str">
        <f>INDEX(TabResu,MATCH($A32,'3 - Référentiel LABEL ECOPROD '!$A$3:$A$108,0),13)</f>
        <v/>
      </c>
    </row>
    <row r="33" spans="1:26" ht="30" thickTop="1" thickBot="1">
      <c r="A33" s="95" t="str">
        <f>'3 - Référentiel LABEL ECOPROD '!A33</f>
        <v>C6</v>
      </c>
      <c r="B33" s="96" t="str">
        <f>'3 - Référentiel LABEL ECOPROD '!B33</f>
        <v>Si vous avez eu recours à des achats de fournitures de bureau,  avez-vous privilégié en majorité des achats responsables ?</v>
      </c>
      <c r="C33" s="165" t="str">
        <f>INDEX(TabResu,MATCH(A33,'3 - Référentiel LABEL ECOPROD '!$A$3:$A$108,0),4)</f>
        <v>N/A</v>
      </c>
      <c r="D33" s="413" t="str">
        <f>INDEX(TabResu,MATCH(A33,'3 - Référentiel LABEL ECOPROD '!$A$3:$A$108,0),5)</f>
        <v/>
      </c>
      <c r="E33" s="403"/>
      <c r="F33" s="498"/>
      <c r="G33" s="498"/>
      <c r="H33" s="450" t="s">
        <v>329</v>
      </c>
      <c r="I33" s="446" t="s">
        <v>330</v>
      </c>
      <c r="J33" s="3"/>
      <c r="K33" s="44" t="str">
        <f>INDEX(TabResu,MATCH($A33,'3 - Référentiel LABEL ECOPROD '!$A$3:$A$108,0),9)</f>
        <v/>
      </c>
      <c r="M33" s="3"/>
      <c r="N33" s="44" t="str">
        <f>INDEX(TabResu,MATCH($A33,'3 - Référentiel LABEL ECOPROD '!$A$3:$A$108,0),9)</f>
        <v/>
      </c>
      <c r="P33" s="499"/>
      <c r="Q33" s="499"/>
      <c r="S33" s="499" t="str">
        <f>IF(AND(C33="OUI",J33&lt;&gt;"NON",OR(P33="OUI",Q33="OUI")),"OUI",IF(AND(J33="OUI",OR(P33="OUI",Q33="OUI")),"OUI","NON"))</f>
        <v>NON</v>
      </c>
      <c r="T33" s="499"/>
      <c r="U33" s="499"/>
      <c r="V33" s="500"/>
      <c r="W33" s="500"/>
      <c r="Y33" s="3"/>
      <c r="Z33" s="44" t="str">
        <f>INDEX(TabResu,MATCH($A33,'3 - Référentiel LABEL ECOPROD '!$A$3:$A$108,0),13)</f>
        <v/>
      </c>
    </row>
    <row r="34" spans="1:26" ht="24.9" customHeight="1" thickBot="1">
      <c r="A34" s="78" t="str">
        <f>'3 - Référentiel LABEL ECOPROD '!A34</f>
        <v>LIEUX DE TOURNAGE</v>
      </c>
      <c r="B34" s="79"/>
      <c r="C34" s="135"/>
      <c r="D34" s="45"/>
      <c r="E34" s="405"/>
      <c r="F34" s="457"/>
      <c r="G34" s="457"/>
      <c r="H34" s="443"/>
      <c r="I34" s="444"/>
      <c r="J34" s="135"/>
      <c r="K34" s="45"/>
      <c r="M34" s="135"/>
      <c r="N34" s="45"/>
      <c r="P34" s="45"/>
      <c r="Q34" s="45"/>
      <c r="S34" s="45"/>
      <c r="T34" s="45"/>
      <c r="U34" s="45"/>
      <c r="V34" s="457"/>
      <c r="W34" s="457"/>
      <c r="Y34" s="199"/>
      <c r="Z34" s="45"/>
    </row>
    <row r="35" spans="1:26" ht="29.25" customHeight="1" thickBot="1">
      <c r="A35" s="86" t="str">
        <f>'3 - Référentiel LABEL ECOPROD '!A35</f>
        <v>Consommation énergétique et de ressources</v>
      </c>
      <c r="B35" s="87"/>
      <c r="C35" s="133"/>
      <c r="D35" s="42"/>
      <c r="E35" s="406"/>
      <c r="F35" s="402"/>
      <c r="G35" s="402"/>
      <c r="H35" s="402"/>
      <c r="I35" s="134"/>
      <c r="J35" s="133"/>
      <c r="K35" s="42"/>
      <c r="M35" s="133"/>
      <c r="N35" s="42"/>
      <c r="P35" s="455"/>
      <c r="Q35" s="42"/>
      <c r="S35" s="42"/>
      <c r="T35" s="42"/>
      <c r="U35" s="42"/>
      <c r="V35" s="402"/>
      <c r="W35" s="402"/>
      <c r="Y35" s="200"/>
      <c r="Z35" s="42"/>
    </row>
    <row r="36" spans="1:26" ht="44.4" thickTop="1" thickBot="1">
      <c r="A36" s="90" t="str">
        <f>'3 - Référentiel LABEL ECOPROD '!A36</f>
        <v>D1</v>
      </c>
      <c r="B36" s="76" t="str">
        <f>'3 - Référentiel LABEL ECOPROD '!B36</f>
        <v>Avez-vous mis en place des mesures pour réduire votre consommation d'électricité sur vos lieux de tournage ?</v>
      </c>
      <c r="C36" s="165">
        <f>INDEX(TabResu,MATCH(A36,'3 - Référentiel LABEL ECOPROD '!$A$3:$A$108,0),4)</f>
        <v>0</v>
      </c>
      <c r="D36" s="414" t="str">
        <f>INDEX(TabResu,MATCH(A36,'3 - Référentiel LABEL ECOPROD '!$A$3:$A$108,0),5)</f>
        <v/>
      </c>
      <c r="E36" s="403"/>
      <c r="F36" s="498"/>
      <c r="G36" s="498"/>
      <c r="H36" s="508" t="s">
        <v>533</v>
      </c>
      <c r="I36" s="446" t="s">
        <v>331</v>
      </c>
      <c r="J36" s="3"/>
      <c r="K36" s="41" t="str">
        <f>INDEX(TabResu,MATCH($A36,'3 - Référentiel LABEL ECOPROD '!$A$3:$A$108,0),9)</f>
        <v/>
      </c>
      <c r="M36" s="3"/>
      <c r="N36" s="41" t="str">
        <f>INDEX(TabResu,MATCH($A36,'3 - Référentiel LABEL ECOPROD '!$A$3:$A$108,0),9)</f>
        <v/>
      </c>
      <c r="P36" s="499"/>
      <c r="Q36" s="499"/>
      <c r="S36" s="499" t="str">
        <f>IF(AND(C36="OUI",J36&lt;&gt;"NON",OR(P36="OUI",Q36="OUI")),"OUI",IF(AND(J36="OUI",OR(P36="OUI",Q36="OUI")),"OUI","NON"))</f>
        <v>NON</v>
      </c>
      <c r="T36" s="499"/>
      <c r="U36" s="499"/>
      <c r="V36" s="500"/>
      <c r="W36" s="500"/>
      <c r="Y36" s="3"/>
      <c r="Z36" s="41" t="str">
        <f>INDEX(TabResu,MATCH($A36,'3 - Référentiel LABEL ECOPROD '!$A$3:$A$108,0),13)</f>
        <v/>
      </c>
    </row>
    <row r="37" spans="1:26" ht="15" thickBot="1">
      <c r="A37" s="97" t="str">
        <f>'3 - Référentiel LABEL ECOPROD '!A37</f>
        <v>D2</v>
      </c>
      <c r="B37" s="64" t="str">
        <f>'3 - Référentiel LABEL ECOPROD '!B37</f>
        <v>La production a-t-elle eu recours à des groupes électrogènes sur les tournages ?</v>
      </c>
      <c r="C37" s="165">
        <f>INDEX(TabResu,MATCH(A37,'3 - Référentiel LABEL ECOPROD '!$A$3:$A$108,0),4)</f>
        <v>0</v>
      </c>
      <c r="D37" s="414" t="str">
        <f>INDEX(TabResu,MATCH(A37,'3 - Référentiel LABEL ECOPROD '!$A$3:$A$108,0),5)</f>
        <v/>
      </c>
      <c r="E37" s="403"/>
      <c r="F37" s="504"/>
      <c r="G37" s="504"/>
      <c r="H37" s="508" t="s">
        <v>483</v>
      </c>
      <c r="I37" s="446"/>
      <c r="J37" s="3"/>
      <c r="K37" s="41" t="str">
        <f>INDEX(TabResu,MATCH($A37,'3 - Référentiel LABEL ECOPROD '!$A$3:$A$108,0),9)</f>
        <v/>
      </c>
      <c r="M37" s="3"/>
      <c r="N37" s="41" t="str">
        <f>INDEX(TabResu,MATCH($A37,'3 - Référentiel LABEL ECOPROD '!$A$3:$A$108,0),9)</f>
        <v/>
      </c>
      <c r="P37" s="499"/>
      <c r="Q37" s="499"/>
      <c r="S37" s="499" t="str">
        <f>IF(AND(C37="OUI",J37&lt;&gt;"NON",OR(P37="OUI",Q37="OUI")),"OUI",IF(AND(J37="OUI",OR(P37="OUI",Q37="OUI")),"OUI","NON"))</f>
        <v>NON</v>
      </c>
      <c r="T37" s="499"/>
      <c r="U37" s="499"/>
      <c r="V37" s="500"/>
      <c r="W37" s="500"/>
      <c r="Y37" s="3"/>
      <c r="Z37" s="41" t="str">
        <f>INDEX(TabResu,MATCH($A37,'3 - Référentiel LABEL ECOPROD '!$A$3:$A$108,0),13)</f>
        <v/>
      </c>
    </row>
    <row r="38" spans="1:26" ht="70.2" thickTop="1" thickBot="1">
      <c r="A38" s="97" t="str">
        <f>'3 - Référentiel LABEL ECOPROD '!A38</f>
        <v>D2.1</v>
      </c>
      <c r="B38" s="64" t="str">
        <f>'3 - Référentiel LABEL ECOPROD '!B38</f>
        <v>Si D2 = OUI, avez-vous privilégié les groupes électrogènes électriques, au gaz, hybrides, solaires, et les systèmes mobiles de stockage d’électricité verte par rapport aux groupes électrogènes diesel ? 
Si vous avez répondu NON au D2, ce critère est non-applicable, veiller à ce que la réponse soit "NON".</v>
      </c>
      <c r="C38" s="165">
        <f>INDEX(TabResu,MATCH(A38,'3 - Référentiel LABEL ECOPROD '!$A$3:$A$108,0),4)</f>
        <v>0</v>
      </c>
      <c r="D38" s="414" t="str">
        <f>INDEX(TabResu,MATCH(A38,'3 - Référentiel LABEL ECOPROD '!$A$3:$A$108,0),5)</f>
        <v/>
      </c>
      <c r="E38" s="403"/>
      <c r="F38" s="498"/>
      <c r="G38" s="498"/>
      <c r="H38" s="508" t="s">
        <v>532</v>
      </c>
      <c r="I38" s="446" t="s">
        <v>316</v>
      </c>
      <c r="J38" s="3"/>
      <c r="K38" s="41" t="str">
        <f>INDEX(TabResu,MATCH($A38,'3 - Référentiel LABEL ECOPROD '!$A$3:$A$108,0),9)</f>
        <v/>
      </c>
      <c r="M38" s="3"/>
      <c r="N38" s="41" t="str">
        <f>INDEX(TabResu,MATCH($A38,'3 - Référentiel LABEL ECOPROD '!$A$3:$A$108,0),9)</f>
        <v/>
      </c>
      <c r="P38" s="499"/>
      <c r="Q38" s="499"/>
      <c r="S38" s="499" t="str">
        <f>IF(AND(C38="OUI",J38&lt;&gt;"NON",OR(P38="OUI",Q38="OUI")),"OUI",IF(AND(J38="OUI",OR(P38="OUI",Q38="OUI")),"OUI","NON"))</f>
        <v>NON</v>
      </c>
      <c r="T38" s="499"/>
      <c r="U38" s="499"/>
      <c r="V38" s="500"/>
      <c r="W38" s="500"/>
      <c r="Y38" s="3"/>
      <c r="Z38" s="41" t="str">
        <f>INDEX(TabResu,MATCH($A38,'3 - Référentiel LABEL ECOPROD '!$A$3:$A$108,0),13)</f>
        <v/>
      </c>
    </row>
    <row r="39" spans="1:26" ht="55.8" thickBot="1">
      <c r="A39" s="97" t="str">
        <f>'3 - Référentiel LABEL ECOPROD '!A39</f>
        <v>D2.2</v>
      </c>
      <c r="B39" s="64" t="str">
        <f>'3 - Référentiel LABEL ECOPROD '!B39</f>
        <v>Si D2=OUI, avez-vous limité l'utilisation des groupes électrogènes aux lieux de tournage où aucune source d'alimentation électrique n'était disponible à proximité ?
Si vous avez répondu NON au D2, ce critère est non-applicable, veiller à ce que la réponse soit "NON".</v>
      </c>
      <c r="C39" s="165">
        <f>INDEX(TabResu,MATCH(A39,'3 - Référentiel LABEL ECOPROD '!$A$3:$A$108,0),4)</f>
        <v>0</v>
      </c>
      <c r="D39" s="414" t="str">
        <f>INDEX(TabResu,MATCH(A39,'3 - Référentiel LABEL ECOPROD '!$A$3:$A$108,0),5)</f>
        <v/>
      </c>
      <c r="E39" s="403"/>
      <c r="F39" s="504"/>
      <c r="G39" s="504"/>
      <c r="H39" s="508" t="s">
        <v>534</v>
      </c>
      <c r="I39" s="446" t="s">
        <v>315</v>
      </c>
      <c r="J39" s="3"/>
      <c r="K39" s="41" t="str">
        <f>INDEX(TabResu,MATCH($A39,'3 - Référentiel LABEL ECOPROD '!$A$3:$A$108,0),9)</f>
        <v/>
      </c>
      <c r="M39" s="3"/>
      <c r="N39" s="41" t="str">
        <f>INDEX(TabResu,MATCH($A39,'3 - Référentiel LABEL ECOPROD '!$A$3:$A$108,0),9)</f>
        <v/>
      </c>
      <c r="P39" s="499"/>
      <c r="Q39" s="499"/>
      <c r="S39" s="499" t="str">
        <f>IF(AND(C39="OUI",J39&lt;&gt;"NON",OR(P39="OUI",Q39="OUI")),"OUI",IF(AND(J39="OUI",OR(P39="OUI",Q39="OUI")),"OUI","NON"))</f>
        <v>NON</v>
      </c>
      <c r="T39" s="499"/>
      <c r="U39" s="499"/>
      <c r="V39" s="500"/>
      <c r="W39" s="500"/>
      <c r="Y39" s="3"/>
      <c r="Z39" s="41" t="str">
        <f>INDEX(TabResu,MATCH($A39,'3 - Référentiel LABEL ECOPROD '!$A$3:$A$108,0),13)</f>
        <v/>
      </c>
    </row>
    <row r="40" spans="1:26" ht="30" customHeight="1" thickTop="1" thickBot="1">
      <c r="A40" s="92" t="str">
        <f>'3 - Référentiel LABEL ECOPROD '!A40</f>
        <v>D3</v>
      </c>
      <c r="B40" s="93" t="str">
        <f>'3 - Référentiel LABEL ECOPROD '!B40</f>
        <v>Avez-vous mis en place des mesures pour réduire la consommation d'eau (hors boissons) ?</v>
      </c>
      <c r="C40" s="165">
        <f>INDEX(TabResu,MATCH(A40,'3 - Référentiel LABEL ECOPROD '!$A$3:$A$108,0),4)</f>
        <v>0</v>
      </c>
      <c r="D40" s="416" t="str">
        <f>INDEX(TabResu,MATCH(A40,'3 - Référentiel LABEL ECOPROD '!$A$3:$A$108,0),5)</f>
        <v/>
      </c>
      <c r="E40" s="403"/>
      <c r="F40" s="498"/>
      <c r="G40" s="498"/>
      <c r="H40" s="508" t="s">
        <v>332</v>
      </c>
      <c r="I40" s="446" t="s">
        <v>314</v>
      </c>
      <c r="J40" s="3"/>
      <c r="K40" s="140" t="str">
        <f>INDEX(TabResu,MATCH($A40,'3 - Référentiel LABEL ECOPROD '!$A$3:$A$108,0),9)</f>
        <v/>
      </c>
      <c r="M40" s="3"/>
      <c r="N40" s="140" t="str">
        <f>INDEX(TabResu,MATCH($A40,'3 - Référentiel LABEL ECOPROD '!$A$3:$A$108,0),9)</f>
        <v/>
      </c>
      <c r="P40" s="499"/>
      <c r="Q40" s="499"/>
      <c r="S40" s="499" t="str">
        <f>IF(AND(C40="OUI",J40&lt;&gt;"NON",OR(P40="OUI",Q40="OUI")),"OUI",IF(AND(J40="OUI",OR(P40="OUI",Q40="OUI")),"OUI","NON"))</f>
        <v>NON</v>
      </c>
      <c r="T40" s="499"/>
      <c r="U40" s="499"/>
      <c r="V40" s="500"/>
      <c r="W40" s="500"/>
      <c r="Y40" s="3"/>
      <c r="Z40" s="140" t="str">
        <f>INDEX(TabResu,MATCH($A40,'3 - Référentiel LABEL ECOPROD '!$A$3:$A$108,0),13)</f>
        <v/>
      </c>
    </row>
    <row r="41" spans="1:26" ht="29.25" customHeight="1" thickBot="1">
      <c r="A41" s="86" t="str">
        <f>'3 - Référentiel LABEL ECOPROD '!A41</f>
        <v>Biodiversité, sites extérieurs et milieux naturels</v>
      </c>
      <c r="B41" s="87"/>
      <c r="C41" s="134"/>
      <c r="D41" s="425"/>
      <c r="E41" s="406"/>
      <c r="F41" s="402"/>
      <c r="G41" s="402"/>
      <c r="H41" s="402"/>
      <c r="I41" s="134"/>
      <c r="J41" s="134"/>
      <c r="K41" s="42"/>
      <c r="M41" s="134"/>
      <c r="N41" s="42"/>
      <c r="P41" s="455"/>
      <c r="Q41" s="42"/>
      <c r="S41" s="42"/>
      <c r="T41" s="42"/>
      <c r="U41" s="42"/>
      <c r="V41" s="402"/>
      <c r="W41" s="402"/>
      <c r="Y41" s="42"/>
      <c r="Z41" s="42"/>
    </row>
    <row r="42" spans="1:26" ht="30" thickTop="1" thickBot="1">
      <c r="A42" s="80" t="str">
        <f>'3 - Référentiel LABEL ECOPROD '!A42</f>
        <v>D4</v>
      </c>
      <c r="B42" s="81" t="str">
        <f>'3 - Référentiel LABEL ECOPROD '!B42</f>
        <v>La production a-t-elle tourné dans des milieux naturels ?</v>
      </c>
      <c r="C42" s="165">
        <f>INDEX(TabResu,MATCH(A42,'3 - Référentiel LABEL ECOPROD '!$A$3:$A$108,0),4)</f>
        <v>0</v>
      </c>
      <c r="D42" s="217" t="str">
        <f>INDEX(TabResu,MATCH(A42,'3 - Référentiel LABEL ECOPROD '!$A$3:$A$108,0),5)</f>
        <v/>
      </c>
      <c r="E42" s="407"/>
      <c r="F42" s="498"/>
      <c r="G42" s="498"/>
      <c r="H42" s="508" t="s">
        <v>535</v>
      </c>
      <c r="I42" s="451" t="s">
        <v>300</v>
      </c>
      <c r="J42" s="139"/>
      <c r="K42" s="217" t="str">
        <f>INDEX(TabResu,MATCH($A42,'3 - Référentiel LABEL ECOPROD '!$A$3:$A$108,0),9)</f>
        <v/>
      </c>
      <c r="M42" s="139"/>
      <c r="N42" s="217" t="str">
        <f>INDEX(TabResu,MATCH($A42,'3 - Référentiel LABEL ECOPROD '!$A$3:$A$108,0),9)</f>
        <v/>
      </c>
      <c r="P42" s="499"/>
      <c r="Q42" s="499"/>
      <c r="S42" s="499" t="str">
        <f>IF(AND(C42="OUI",J42&lt;&gt;"NON",OR(P42="OUI",Q42="OUI")),"OUI",IF(AND(J42="OUI",OR(P42="OUI",Q42="OUI")),"OUI","NON"))</f>
        <v>NON</v>
      </c>
      <c r="T42" s="499"/>
      <c r="U42" s="499"/>
      <c r="V42" s="500"/>
      <c r="W42" s="500"/>
      <c r="Y42" s="139"/>
      <c r="Z42" s="217" t="str">
        <f>INDEX(TabResu,MATCH($A42,'3 - Référentiel LABEL ECOPROD '!$A$3:$A$108,0),13)</f>
        <v/>
      </c>
    </row>
    <row r="43" spans="1:26" ht="70.2" thickTop="1" thickBot="1">
      <c r="A43" s="99" t="str">
        <f>'3 - Référentiel LABEL ECOPROD '!A43</f>
        <v>D4.1</v>
      </c>
      <c r="B43" s="76" t="str">
        <f>'3 - Référentiel LABEL ECOPROD '!B43</f>
        <v>Si D4=OUI : Avez-vous fait un diagnostic des impacts que vous risquez de générer sur le milieu naturel, idéalement avec l'aide d'une expertise locale (Bureau d'Accueil des Tournages, gestionnaires du territoire concernés, parties prenantes locales, etc.) ?
Si vous avez répondu NON au D4, ce critère est non-applicable, veiller à ce que la réponse soit "N/A".</v>
      </c>
      <c r="C43" s="165">
        <f>INDEX(TabResu,MATCH(A43,'3 - Référentiel LABEL ECOPROD '!$A$3:$A$108,0),4)</f>
        <v>0</v>
      </c>
      <c r="D43" s="216" t="str">
        <f>INDEX(TabResu,MATCH(A43,'3 - Référentiel LABEL ECOPROD '!$A$3:$A$108,0),5)</f>
        <v/>
      </c>
      <c r="E43" s="403"/>
      <c r="F43" s="498"/>
      <c r="G43" s="498"/>
      <c r="H43" s="508" t="s">
        <v>324</v>
      </c>
      <c r="I43" s="446" t="s">
        <v>313</v>
      </c>
      <c r="J43" s="3"/>
      <c r="K43" s="38" t="str">
        <f>INDEX(TabResu,MATCH($A43,'3 - Référentiel LABEL ECOPROD '!$A$3:$A$108,0),9)</f>
        <v/>
      </c>
      <c r="M43" s="3"/>
      <c r="N43" s="38" t="str">
        <f>INDEX(TabResu,MATCH($A43,'3 - Référentiel LABEL ECOPROD '!$A$3:$A$108,0),9)</f>
        <v/>
      </c>
      <c r="P43" s="499"/>
      <c r="Q43" s="499"/>
      <c r="S43" s="499" t="str">
        <f>IF(AND(C43="OUI",J43&lt;&gt;"NON",OR(P43="OUI",Q43="OUI")),"OUI",IF(AND(J43="OUI",OR(P43="OUI",Q43="OUI")),"OUI","NON"))</f>
        <v>NON</v>
      </c>
      <c r="T43" s="499"/>
      <c r="U43" s="499"/>
      <c r="V43" s="500"/>
      <c r="W43" s="500"/>
      <c r="Y43" s="3"/>
      <c r="Z43" s="38" t="str">
        <f>INDEX(TabResu,MATCH($A43,'3 - Référentiel LABEL ECOPROD '!$A$3:$A$108,0),13)</f>
        <v/>
      </c>
    </row>
    <row r="44" spans="1:26" ht="56.4" thickTop="1" thickBot="1">
      <c r="A44" s="100" t="str">
        <f>'3 - Référentiel LABEL ECOPROD '!A44</f>
        <v>D4.2</v>
      </c>
      <c r="B44" s="64" t="str">
        <f>'3 - Référentiel LABEL ECOPROD '!B44</f>
        <v>Si D4=OUI : Avez-vous mis en place un plan d'action pour limiter les impacts sur le milieu naturel ?
Si vous avez répondu NON au D4, ce critère est non-applicable, veiller à ce que la réponse soit "N/A".</v>
      </c>
      <c r="C44" s="165">
        <f>INDEX(TabResu,MATCH(A44,'3 - Référentiel LABEL ECOPROD '!$A$3:$A$108,0),4)</f>
        <v>0</v>
      </c>
      <c r="D44" s="216" t="str">
        <f>INDEX(TabResu,MATCH(A44,'3 - Référentiel LABEL ECOPROD '!$A$3:$A$108,0),5)</f>
        <v/>
      </c>
      <c r="E44" s="403"/>
      <c r="F44" s="498"/>
      <c r="G44" s="498"/>
      <c r="H44" s="508" t="s">
        <v>337</v>
      </c>
      <c r="I44" s="446"/>
      <c r="J44" s="3"/>
      <c r="K44" s="38" t="str">
        <f>INDEX(TabResu,MATCH($A44,'3 - Référentiel LABEL ECOPROD '!$A$3:$A$108,0),9)</f>
        <v/>
      </c>
      <c r="M44" s="3"/>
      <c r="N44" s="38" t="str">
        <f>INDEX(TabResu,MATCH($A44,'3 - Référentiel LABEL ECOPROD '!$A$3:$A$108,0),9)</f>
        <v/>
      </c>
      <c r="P44" s="499"/>
      <c r="Q44" s="499"/>
      <c r="S44" s="499" t="str">
        <f>IF(AND(C44="OUI",J44&lt;&gt;"NON",OR(P44="OUI",Q44="OUI")),"OUI",IF(AND(J44="OUI",OR(P44="OUI",Q44="OUI")),"OUI","NON"))</f>
        <v>NON</v>
      </c>
      <c r="T44" s="499"/>
      <c r="U44" s="499"/>
      <c r="V44" s="500"/>
      <c r="W44" s="500"/>
      <c r="Y44" s="3"/>
      <c r="Z44" s="38" t="str">
        <f>INDEX(TabResu,MATCH($A44,'3 - Référentiel LABEL ECOPROD '!$A$3:$A$108,0),13)</f>
        <v/>
      </c>
    </row>
    <row r="45" spans="1:26" ht="24.9" customHeight="1" thickBot="1">
      <c r="A45" s="78" t="str">
        <f>'3 - Référentiel LABEL ECOPROD '!A45</f>
        <v>DECORS, CONSTRUCTIONS ET ACCESSOIRES DE TOURNAGE</v>
      </c>
      <c r="B45" s="79"/>
      <c r="C45" s="135"/>
      <c r="D45" s="46"/>
      <c r="E45" s="131"/>
      <c r="F45" s="457"/>
      <c r="G45" s="457"/>
      <c r="H45" s="441"/>
      <c r="I45" s="442"/>
      <c r="J45" s="135"/>
      <c r="K45" s="438"/>
      <c r="M45" s="135"/>
      <c r="N45" s="438"/>
      <c r="P45" s="45"/>
      <c r="Q45" s="45"/>
      <c r="S45" s="45"/>
      <c r="T45" s="45"/>
      <c r="U45" s="45"/>
      <c r="V45" s="457"/>
      <c r="W45" s="457"/>
      <c r="Y45" s="199"/>
      <c r="Z45" s="460"/>
    </row>
    <row r="46" spans="1:26" ht="30" thickTop="1" thickBot="1">
      <c r="A46" s="90" t="str">
        <f>'3 - Référentiel LABEL ECOPROD '!A46</f>
        <v>E1</v>
      </c>
      <c r="B46" s="64" t="str">
        <f>'3 - Référentiel LABEL ECOPROD '!B46</f>
        <v>Avez-vous majoritairement loué ou utilisé des éléments de décors, des objets décoratifs et autres accessoires déjà existants ?</v>
      </c>
      <c r="C46" s="165">
        <f>INDEX(TabResu,MATCH(A46,'3 - Référentiel LABEL ECOPROD '!$A$3:$A$108,0),4)</f>
        <v>0</v>
      </c>
      <c r="D46" s="417" t="str">
        <f>INDEX(TabResu,MATCH(A46,'3 - Référentiel LABEL ECOPROD '!$A$3:$A$108,0),5)</f>
        <v/>
      </c>
      <c r="E46" s="403"/>
      <c r="F46" s="498"/>
      <c r="G46" s="498"/>
      <c r="H46" s="508" t="s">
        <v>340</v>
      </c>
      <c r="I46" s="446"/>
      <c r="J46" s="3"/>
      <c r="K46" s="47" t="str">
        <f>INDEX(TabResu,MATCH($A46,'3 - Référentiel LABEL ECOPROD '!$A$3:$A$108,0),9)</f>
        <v/>
      </c>
      <c r="M46" s="3"/>
      <c r="N46" s="47" t="str">
        <f>INDEX(TabResu,MATCH($A46,'3 - Référentiel LABEL ECOPROD '!$A$3:$A$108,0),9)</f>
        <v/>
      </c>
      <c r="P46" s="499"/>
      <c r="Q46" s="499"/>
      <c r="S46" s="499" t="str">
        <f t="shared" ref="S46:S51" si="1">IF(AND(C46="OUI",J46&lt;&gt;"NON",OR(P46="OUI",Q46="OUI")),"OUI",IF(AND(J46="OUI",OR(P46="OUI",Q46="OUI")),"OUI","NON"))</f>
        <v>NON</v>
      </c>
      <c r="T46" s="499"/>
      <c r="U46" s="499"/>
      <c r="V46" s="500"/>
      <c r="W46" s="500"/>
      <c r="Y46" s="3"/>
      <c r="Z46" s="47" t="str">
        <f>INDEX(TabResu,MATCH($A46,'3 - Référentiel LABEL ECOPROD '!$A$3:$A$108,0),13)</f>
        <v/>
      </c>
    </row>
    <row r="47" spans="1:26" ht="30" thickTop="1" thickBot="1">
      <c r="A47" s="97" t="str">
        <f>'3 - Référentiel LABEL ECOPROD '!A47</f>
        <v>E2</v>
      </c>
      <c r="B47" s="64" t="str">
        <f>'3 - Référentiel LABEL ECOPROD '!B47</f>
        <v xml:space="preserve">Pour les achats, avez-vous majoritairement acheté d'occasion des décors, des objets décoratifs et autres accessoires, ou choisi des marques ou des produits respectueux de l'environnement ? </v>
      </c>
      <c r="C47" s="165">
        <f>INDEX(TabResu,MATCH(A47,'3 - Référentiel LABEL ECOPROD '!$A$3:$A$108,0),4)</f>
        <v>0</v>
      </c>
      <c r="D47" s="417" t="str">
        <f>INDEX(TabResu,MATCH(A47,'3 - Référentiel LABEL ECOPROD '!$A$3:$A$108,0),5)</f>
        <v/>
      </c>
      <c r="E47" s="403"/>
      <c r="F47" s="498"/>
      <c r="G47" s="498"/>
      <c r="H47" s="508" t="s">
        <v>341</v>
      </c>
      <c r="I47" s="446"/>
      <c r="J47" s="3"/>
      <c r="K47" s="47" t="str">
        <f>INDEX(TabResu,MATCH($A47,'3 - Référentiel LABEL ECOPROD '!$A$3:$A$108,0),9)</f>
        <v/>
      </c>
      <c r="M47" s="3"/>
      <c r="N47" s="47" t="str">
        <f>INDEX(TabResu,MATCH($A47,'3 - Référentiel LABEL ECOPROD '!$A$3:$A$108,0),9)</f>
        <v/>
      </c>
      <c r="P47" s="499"/>
      <c r="Q47" s="499"/>
      <c r="S47" s="499" t="str">
        <f t="shared" si="1"/>
        <v>NON</v>
      </c>
      <c r="T47" s="499"/>
      <c r="U47" s="499"/>
      <c r="V47" s="500"/>
      <c r="W47" s="500"/>
      <c r="Y47" s="3"/>
      <c r="Z47" s="47" t="str">
        <f>INDEX(TabResu,MATCH($A47,'3 - Référentiel LABEL ECOPROD '!$A$3:$A$108,0),13)</f>
        <v/>
      </c>
    </row>
    <row r="48" spans="1:26" ht="29.4" thickBot="1">
      <c r="A48" s="97" t="str">
        <f>'3 - Référentiel LABEL ECOPROD '!A48</f>
        <v>E3</v>
      </c>
      <c r="B48" s="64" t="str">
        <f>'3 - Référentiel LABEL ECOPROD '!B48</f>
        <v xml:space="preserve">La majorité des décors ont-ils été construits avec des matériaux réutilisés, réutilisables et/ou des blocs modulaires (assemblage/désassemblage) ? </v>
      </c>
      <c r="C48" s="165">
        <f>INDEX(TabResu,MATCH(A48,'3 - Référentiel LABEL ECOPROD '!$A$3:$A$108,0),4)</f>
        <v>0</v>
      </c>
      <c r="D48" s="417" t="str">
        <f>INDEX(TabResu,MATCH(A48,'3 - Référentiel LABEL ECOPROD '!$A$3:$A$108,0),5)</f>
        <v/>
      </c>
      <c r="E48" s="403"/>
      <c r="F48" s="504"/>
      <c r="G48" s="504"/>
      <c r="H48" s="508" t="s">
        <v>340</v>
      </c>
      <c r="I48" s="446"/>
      <c r="J48" s="3"/>
      <c r="K48" s="47" t="str">
        <f>INDEX(TabResu,MATCH($A48,'3 - Référentiel LABEL ECOPROD '!$A$3:$A$108,0),9)</f>
        <v/>
      </c>
      <c r="M48" s="3"/>
      <c r="N48" s="47" t="str">
        <f>INDEX(TabResu,MATCH($A48,'3 - Référentiel LABEL ECOPROD '!$A$3:$A$108,0),9)</f>
        <v/>
      </c>
      <c r="P48" s="499"/>
      <c r="Q48" s="499"/>
      <c r="S48" s="499" t="str">
        <f t="shared" si="1"/>
        <v>NON</v>
      </c>
      <c r="T48" s="499"/>
      <c r="U48" s="499"/>
      <c r="V48" s="500"/>
      <c r="W48" s="500"/>
      <c r="Y48" s="3"/>
      <c r="Z48" s="47" t="str">
        <f>INDEX(TabResu,MATCH($A48,'3 - Référentiel LABEL ECOPROD '!$A$3:$A$108,0),13)</f>
        <v/>
      </c>
    </row>
    <row r="49" spans="1:26" ht="30" thickTop="1" thickBot="1">
      <c r="A49" s="97" t="str">
        <f>'3 - Référentiel LABEL ECOPROD '!A49</f>
        <v>E4</v>
      </c>
      <c r="B49" s="64" t="str">
        <f>'3 - Référentiel LABEL ECOPROD '!B49</f>
        <v>Avez-vous évité les matériaux et substances nocives pour l'environnement lors de la fabrication et la transformation des décors ?</v>
      </c>
      <c r="C49" s="165">
        <f>INDEX(TabResu,MATCH(A49,'3 - Référentiel LABEL ECOPROD '!$A$3:$A$108,0),4)</f>
        <v>0</v>
      </c>
      <c r="D49" s="417" t="str">
        <f>INDEX(TabResu,MATCH(A49,'3 - Référentiel LABEL ECOPROD '!$A$3:$A$108,0),5)</f>
        <v/>
      </c>
      <c r="E49" s="403"/>
      <c r="F49" s="498"/>
      <c r="G49" s="498"/>
      <c r="H49" s="508" t="s">
        <v>340</v>
      </c>
      <c r="I49" s="446"/>
      <c r="J49" s="3"/>
      <c r="K49" s="47" t="str">
        <f>INDEX(TabResu,MATCH($A49,'3 - Référentiel LABEL ECOPROD '!$A$3:$A$108,0),9)</f>
        <v/>
      </c>
      <c r="M49" s="3"/>
      <c r="N49" s="47" t="str">
        <f>INDEX(TabResu,MATCH($A49,'3 - Référentiel LABEL ECOPROD '!$A$3:$A$108,0),9)</f>
        <v/>
      </c>
      <c r="P49" s="499"/>
      <c r="Q49" s="499"/>
      <c r="S49" s="499" t="str">
        <f t="shared" si="1"/>
        <v>NON</v>
      </c>
      <c r="T49" s="499"/>
      <c r="U49" s="499"/>
      <c r="V49" s="500"/>
      <c r="W49" s="500"/>
      <c r="Y49" s="3"/>
      <c r="Z49" s="47" t="str">
        <f>INDEX(TabResu,MATCH($A49,'3 - Référentiel LABEL ECOPROD '!$A$3:$A$108,0),13)</f>
        <v/>
      </c>
    </row>
    <row r="50" spans="1:26" ht="30" customHeight="1" thickTop="1" thickBot="1">
      <c r="A50" s="92" t="str">
        <f>'3 - Référentiel LABEL ECOPROD '!A50</f>
        <v>E5</v>
      </c>
      <c r="B50" s="93" t="str">
        <f>'3 - Référentiel LABEL ECOPROD '!B50</f>
        <v>La production a-t-elle conservé, donné ou vendu la majorité de ses décors, objets décoratifs et autres accessoires ?</v>
      </c>
      <c r="C50" s="165">
        <f>INDEX(TabResu,MATCH(A50,'3 - Référentiel LABEL ECOPROD '!$A$3:$A$108,0),4)</f>
        <v>0</v>
      </c>
      <c r="D50" s="412" t="str">
        <f>INDEX(TabResu,MATCH(A50,'3 - Référentiel LABEL ECOPROD '!$A$3:$A$108,0),5)</f>
        <v/>
      </c>
      <c r="E50" s="403"/>
      <c r="F50" s="498"/>
      <c r="G50" s="498"/>
      <c r="H50" s="508" t="s">
        <v>339</v>
      </c>
      <c r="I50" s="446"/>
      <c r="J50" s="3"/>
      <c r="K50" s="39" t="str">
        <f>INDEX(TabResu,MATCH($A50,'3 - Référentiel LABEL ECOPROD '!$A$3:$A$108,0),9)</f>
        <v/>
      </c>
      <c r="M50" s="3"/>
      <c r="N50" s="39" t="str">
        <f>INDEX(TabResu,MATCH($A50,'3 - Référentiel LABEL ECOPROD '!$A$3:$A$108,0),9)</f>
        <v/>
      </c>
      <c r="P50" s="499"/>
      <c r="Q50" s="499"/>
      <c r="S50" s="499" t="str">
        <f t="shared" si="1"/>
        <v>NON</v>
      </c>
      <c r="T50" s="499"/>
      <c r="U50" s="499"/>
      <c r="V50" s="500"/>
      <c r="W50" s="500"/>
      <c r="Y50" s="3"/>
      <c r="Z50" s="39" t="str">
        <f>INDEX(TabResu,MATCH($A50,'3 - Référentiel LABEL ECOPROD '!$A$3:$A$108,0),13)</f>
        <v/>
      </c>
    </row>
    <row r="51" spans="1:26" ht="30" thickTop="1" thickBot="1">
      <c r="A51" s="102" t="str">
        <f>'3 - Référentiel LABEL ECOPROD '!A51</f>
        <v>E6</v>
      </c>
      <c r="B51" s="76" t="str">
        <f>'3 - Référentiel LABEL ECOPROD '!B51</f>
        <v>Les débris de construction et autres déchets de décors ont-ils été triés et recyclés ?</v>
      </c>
      <c r="C51" s="165">
        <f>INDEX(TabResu,MATCH(A51,'3 - Référentiel LABEL ECOPROD '!$A$3:$A$108,0),4)</f>
        <v>0</v>
      </c>
      <c r="D51" s="413" t="str">
        <f>INDEX(TabResu,MATCH(A51,'3 - Référentiel LABEL ECOPROD '!$A$3:$A$108,0),5)</f>
        <v/>
      </c>
      <c r="E51" s="403"/>
      <c r="F51" s="498"/>
      <c r="G51" s="498"/>
      <c r="H51" s="508" t="s">
        <v>342</v>
      </c>
      <c r="I51" s="446"/>
      <c r="J51" s="3"/>
      <c r="K51" s="40" t="str">
        <f>INDEX(TabResu,MATCH($A51,'3 - Référentiel LABEL ECOPROD '!$A$3:$A$108,0),9)</f>
        <v/>
      </c>
      <c r="M51" s="3"/>
      <c r="N51" s="40" t="str">
        <f>INDEX(TabResu,MATCH($A51,'3 - Référentiel LABEL ECOPROD '!$A$3:$A$108,0),9)</f>
        <v/>
      </c>
      <c r="P51" s="499"/>
      <c r="Q51" s="499"/>
      <c r="S51" s="499" t="str">
        <f t="shared" si="1"/>
        <v>NON</v>
      </c>
      <c r="T51" s="499"/>
      <c r="U51" s="499"/>
      <c r="V51" s="500"/>
      <c r="W51" s="500"/>
      <c r="Y51" s="3"/>
      <c r="Z51" s="40" t="str">
        <f>INDEX(TabResu,MATCH($A51,'3 - Référentiel LABEL ECOPROD '!$A$3:$A$108,0),13)</f>
        <v/>
      </c>
    </row>
    <row r="52" spans="1:26" ht="24.9" customHeight="1" thickBot="1">
      <c r="A52" s="78" t="str">
        <f>'3 - Référentiel LABEL ECOPROD '!A52</f>
        <v>HABILLAGE MAQUILLAGE COIFFURE</v>
      </c>
      <c r="B52" s="79"/>
      <c r="C52" s="135"/>
      <c r="D52" s="48"/>
      <c r="E52" s="131"/>
      <c r="F52" s="457"/>
      <c r="G52" s="457"/>
      <c r="H52" s="443"/>
      <c r="I52" s="444"/>
      <c r="J52" s="135"/>
      <c r="K52" s="439"/>
      <c r="M52" s="135"/>
      <c r="N52" s="439"/>
      <c r="P52" s="45"/>
      <c r="Q52" s="45"/>
      <c r="S52" s="45"/>
      <c r="T52" s="45"/>
      <c r="U52" s="45"/>
      <c r="V52" s="457"/>
      <c r="W52" s="457"/>
      <c r="Y52" s="199"/>
      <c r="Z52" s="461"/>
    </row>
    <row r="53" spans="1:26" ht="29.25" customHeight="1" thickBot="1">
      <c r="A53" s="86" t="str">
        <f>'3 - Référentiel LABEL ECOPROD '!A53</f>
        <v xml:space="preserve">Costumes et habillage </v>
      </c>
      <c r="B53" s="87"/>
      <c r="C53" s="133"/>
      <c r="D53" s="42"/>
      <c r="E53" s="406"/>
      <c r="F53" s="402"/>
      <c r="G53" s="402"/>
      <c r="H53" s="402"/>
      <c r="I53" s="134"/>
      <c r="J53" s="133"/>
      <c r="K53" s="42"/>
      <c r="M53" s="133"/>
      <c r="N53" s="42"/>
      <c r="P53" s="455"/>
      <c r="Q53" s="42"/>
      <c r="S53" s="42"/>
      <c r="T53" s="42"/>
      <c r="U53" s="42"/>
      <c r="V53" s="402"/>
      <c r="W53" s="402"/>
      <c r="Y53" s="200"/>
      <c r="Z53" s="42"/>
    </row>
    <row r="54" spans="1:26" ht="44.4" thickTop="1" thickBot="1">
      <c r="A54" s="90" t="str">
        <f>'3 - Référentiel LABEL ECOPROD '!A54</f>
        <v>F1</v>
      </c>
      <c r="B54" s="76" t="str">
        <f>'3 - Référentiel LABEL ECOPROD '!B54</f>
        <v>Avez-vous majoritairement loué ou utilisé des costumes et accessoires déjà existants ?</v>
      </c>
      <c r="C54" s="165">
        <f>INDEX(TabResu,MATCH(A54,'3 - Référentiel LABEL ECOPROD '!$A$3:$A$108,0),4)</f>
        <v>0</v>
      </c>
      <c r="D54" s="216" t="str">
        <f>INDEX(TabResu,MATCH(A54,'3 - Référentiel LABEL ECOPROD '!$A$3:$A$108,0),5)</f>
        <v/>
      </c>
      <c r="E54" s="403"/>
      <c r="F54" s="498"/>
      <c r="G54" s="498"/>
      <c r="H54" s="508" t="s">
        <v>344</v>
      </c>
      <c r="I54" s="446" t="s">
        <v>343</v>
      </c>
      <c r="J54" s="3"/>
      <c r="K54" s="38" t="str">
        <f>INDEX(TabResu,MATCH($A54,'3 - Référentiel LABEL ECOPROD '!$A$3:$A$108,0),9)</f>
        <v/>
      </c>
      <c r="M54" s="3"/>
      <c r="N54" s="38" t="str">
        <f>INDEX(TabResu,MATCH($A54,'3 - Référentiel LABEL ECOPROD '!$A$3:$A$108,0),9)</f>
        <v/>
      </c>
      <c r="P54" s="499"/>
      <c r="Q54" s="499"/>
      <c r="S54" s="499" t="str">
        <f t="shared" ref="S54:S60" si="2">IF(AND(C54="OUI",J54&lt;&gt;"NON",OR(P54="OUI",Q54="OUI")),"OUI",IF(AND(J54="OUI",OR(P54="OUI",Q54="OUI")),"OUI","NON"))</f>
        <v>NON</v>
      </c>
      <c r="T54" s="499"/>
      <c r="U54" s="499"/>
      <c r="V54" s="500"/>
      <c r="W54" s="500"/>
      <c r="Y54" s="3"/>
      <c r="Z54" s="38" t="str">
        <f>INDEX(TabResu,MATCH($A54,'3 - Référentiel LABEL ECOPROD '!$A$3:$A$108,0),13)</f>
        <v/>
      </c>
    </row>
    <row r="55" spans="1:26" ht="44.4" thickTop="1" thickBot="1">
      <c r="A55" s="97" t="str">
        <f>'3 - Référentiel LABEL ECOPROD '!A55</f>
        <v>F2</v>
      </c>
      <c r="B55" s="64" t="str">
        <f>'3 - Référentiel LABEL ECOPROD '!B55</f>
        <v xml:space="preserve">Pour les achats, avez-vous majoritairement acheté d'occasion des costumes et accessoires, ou choisi des marques ou des produits respectueux de l'environnement ? </v>
      </c>
      <c r="C55" s="165">
        <f>INDEX(TabResu,MATCH(A55,'3 - Référentiel LABEL ECOPROD '!$A$3:$A$108,0),4)</f>
        <v>0</v>
      </c>
      <c r="D55" s="216" t="str">
        <f>INDEX(TabResu,MATCH(A55,'3 - Référentiel LABEL ECOPROD '!$A$3:$A$108,0),5)</f>
        <v/>
      </c>
      <c r="E55" s="403"/>
      <c r="F55" s="498"/>
      <c r="G55" s="498"/>
      <c r="H55" s="508" t="s">
        <v>345</v>
      </c>
      <c r="I55" s="446" t="s">
        <v>343</v>
      </c>
      <c r="J55" s="3"/>
      <c r="K55" s="38" t="str">
        <f>INDEX(TabResu,MATCH($A55,'3 - Référentiel LABEL ECOPROD '!$A$3:$A$108,0),9)</f>
        <v/>
      </c>
      <c r="M55" s="3"/>
      <c r="N55" s="38" t="str">
        <f>INDEX(TabResu,MATCH($A55,'3 - Référentiel LABEL ECOPROD '!$A$3:$A$108,0),9)</f>
        <v/>
      </c>
      <c r="P55" s="499"/>
      <c r="Q55" s="499"/>
      <c r="S55" s="499" t="str">
        <f t="shared" si="2"/>
        <v>NON</v>
      </c>
      <c r="T55" s="499"/>
      <c r="U55" s="499"/>
      <c r="V55" s="500"/>
      <c r="W55" s="500"/>
      <c r="Y55" s="3"/>
      <c r="Z55" s="38" t="str">
        <f>INDEX(TabResu,MATCH($A55,'3 - Référentiel LABEL ECOPROD '!$A$3:$A$108,0),13)</f>
        <v/>
      </c>
    </row>
    <row r="56" spans="1:26" ht="29.4" thickBot="1">
      <c r="A56" s="97" t="str">
        <f>'3 - Référentiel LABEL ECOPROD '!A56</f>
        <v>F3</v>
      </c>
      <c r="B56" s="64" t="str">
        <f>'3 - Référentiel LABEL ECOPROD '!B56</f>
        <v xml:space="preserve">La majorité des costumes et accessoires ont-ils été confectionnés avec des matières réutilisées et/ou réutilisables ? Avez-vous privilégié des matières labellisées ou d'origine locale ? </v>
      </c>
      <c r="C56" s="165">
        <f>INDEX(TabResu,MATCH(A56,'3 - Référentiel LABEL ECOPROD '!$A$3:$A$108,0),4)</f>
        <v>0</v>
      </c>
      <c r="D56" s="216" t="str">
        <f>INDEX(TabResu,MATCH(A56,'3 - Référentiel LABEL ECOPROD '!$A$3:$A$108,0),5)</f>
        <v/>
      </c>
      <c r="E56" s="403"/>
      <c r="F56" s="504"/>
      <c r="G56" s="504"/>
      <c r="H56" s="508" t="s">
        <v>346</v>
      </c>
      <c r="I56" s="446" t="s">
        <v>343</v>
      </c>
      <c r="J56" s="3"/>
      <c r="K56" s="38" t="str">
        <f>INDEX(TabResu,MATCH($A56,'3 - Référentiel LABEL ECOPROD '!$A$3:$A$108,0),9)</f>
        <v/>
      </c>
      <c r="M56" s="3"/>
      <c r="N56" s="38" t="str">
        <f>INDEX(TabResu,MATCH($A56,'3 - Référentiel LABEL ECOPROD '!$A$3:$A$108,0),9)</f>
        <v/>
      </c>
      <c r="P56" s="499"/>
      <c r="Q56" s="499"/>
      <c r="S56" s="499" t="str">
        <f t="shared" si="2"/>
        <v>NON</v>
      </c>
      <c r="T56" s="499"/>
      <c r="U56" s="499"/>
      <c r="V56" s="500"/>
      <c r="W56" s="500"/>
      <c r="Y56" s="3"/>
      <c r="Z56" s="38" t="str">
        <f>INDEX(TabResu,MATCH($A56,'3 - Référentiel LABEL ECOPROD '!$A$3:$A$108,0),13)</f>
        <v/>
      </c>
    </row>
    <row r="57" spans="1:26" ht="44.4" thickTop="1" thickBot="1">
      <c r="A57" s="97" t="str">
        <f>'3 - Référentiel LABEL ECOPROD '!A57</f>
        <v>F4</v>
      </c>
      <c r="B57" s="64" t="str">
        <f>'3 - Référentiel LABEL ECOPROD '!B57</f>
        <v>Avez-vous évité les matières et substances nocives pour l'environnement lors de leur fabrication ou de leur transformation ?</v>
      </c>
      <c r="C57" s="165">
        <f>INDEX(TabResu,MATCH(A57,'3 - Référentiel LABEL ECOPROD '!$A$3:$A$108,0),4)</f>
        <v>0</v>
      </c>
      <c r="D57" s="216" t="str">
        <f>INDEX(TabResu,MATCH(A57,'3 - Référentiel LABEL ECOPROD '!$A$3:$A$108,0),5)</f>
        <v/>
      </c>
      <c r="E57" s="403"/>
      <c r="F57" s="498"/>
      <c r="G57" s="498"/>
      <c r="H57" s="508" t="s">
        <v>355</v>
      </c>
      <c r="I57" s="446" t="s">
        <v>343</v>
      </c>
      <c r="J57" s="3"/>
      <c r="K57" s="38" t="str">
        <f>INDEX(TabResu,MATCH($A57,'3 - Référentiel LABEL ECOPROD '!$A$3:$A$108,0),9)</f>
        <v/>
      </c>
      <c r="M57" s="3"/>
      <c r="N57" s="38" t="str">
        <f>INDEX(TabResu,MATCH($A57,'3 - Référentiel LABEL ECOPROD '!$A$3:$A$108,0),9)</f>
        <v/>
      </c>
      <c r="P57" s="499"/>
      <c r="Q57" s="499"/>
      <c r="S57" s="499" t="str">
        <f t="shared" si="2"/>
        <v>NON</v>
      </c>
      <c r="T57" s="499"/>
      <c r="U57" s="499"/>
      <c r="V57" s="500"/>
      <c r="W57" s="500"/>
      <c r="Y57" s="3"/>
      <c r="Z57" s="38" t="str">
        <f>INDEX(TabResu,MATCH($A57,'3 - Référentiel LABEL ECOPROD '!$A$3:$A$108,0),13)</f>
        <v/>
      </c>
    </row>
    <row r="58" spans="1:26" ht="44.4" thickTop="1" thickBot="1">
      <c r="A58" s="97" t="str">
        <f>'3 - Référentiel LABEL ECOPROD '!A58</f>
        <v>F5</v>
      </c>
      <c r="B58" s="64" t="str">
        <f>'3 - Référentiel LABEL ECOPROD '!B58</f>
        <v>La production a-t-elle conservé, donné ou vendu la majorité de ses costumes et accessoires ?</v>
      </c>
      <c r="C58" s="165">
        <f>INDEX(TabResu,MATCH(A58,'3 - Référentiel LABEL ECOPROD '!$A$3:$A$108,0),4)</f>
        <v>0</v>
      </c>
      <c r="D58" s="216" t="str">
        <f>INDEX(TabResu,MATCH(A58,'3 - Référentiel LABEL ECOPROD '!$A$3:$A$108,0),5)</f>
        <v/>
      </c>
      <c r="E58" s="403"/>
      <c r="F58" s="498"/>
      <c r="G58" s="498"/>
      <c r="H58" s="508" t="s">
        <v>356</v>
      </c>
      <c r="I58" s="446" t="s">
        <v>343</v>
      </c>
      <c r="J58" s="3"/>
      <c r="K58" s="38" t="str">
        <f>INDEX(TabResu,MATCH($A58,'3 - Référentiel LABEL ECOPROD '!$A$3:$A$108,0),9)</f>
        <v/>
      </c>
      <c r="M58" s="3"/>
      <c r="N58" s="38" t="str">
        <f>INDEX(TabResu,MATCH($A58,'3 - Référentiel LABEL ECOPROD '!$A$3:$A$108,0),9)</f>
        <v/>
      </c>
      <c r="P58" s="499"/>
      <c r="Q58" s="499"/>
      <c r="S58" s="499" t="str">
        <f t="shared" si="2"/>
        <v>NON</v>
      </c>
      <c r="T58" s="499"/>
      <c r="U58" s="499"/>
      <c r="V58" s="500"/>
      <c r="W58" s="500"/>
      <c r="Y58" s="3"/>
      <c r="Z58" s="38" t="str">
        <f>INDEX(TabResu,MATCH($A58,'3 - Référentiel LABEL ECOPROD '!$A$3:$A$108,0),13)</f>
        <v/>
      </c>
    </row>
    <row r="59" spans="1:26" ht="44.4" thickTop="1" thickBot="1">
      <c r="A59" s="97" t="str">
        <f>'3 - Référentiel LABEL ECOPROD '!A59</f>
        <v>F6</v>
      </c>
      <c r="B59" s="64" t="str">
        <f>'3 - Référentiel LABEL ECOPROD '!B59</f>
        <v>Avez-vous trié et recyclé les tissus et autres matières usagées ?</v>
      </c>
      <c r="C59" s="165">
        <f>INDEX(TabResu,MATCH(A59,'3 - Référentiel LABEL ECOPROD '!$A$3:$A$108,0),4)</f>
        <v>0</v>
      </c>
      <c r="D59" s="216" t="str">
        <f>INDEX(TabResu,MATCH(A59,'3 - Référentiel LABEL ECOPROD '!$A$3:$A$108,0),5)</f>
        <v/>
      </c>
      <c r="E59" s="403"/>
      <c r="F59" s="505"/>
      <c r="G59" s="505"/>
      <c r="H59" s="508" t="s">
        <v>357</v>
      </c>
      <c r="I59" s="446" t="s">
        <v>343</v>
      </c>
      <c r="J59" s="3"/>
      <c r="K59" s="38" t="str">
        <f>INDEX(TabResu,MATCH($A59,'3 - Référentiel LABEL ECOPROD '!$A$3:$A$108,0),9)</f>
        <v/>
      </c>
      <c r="M59" s="3"/>
      <c r="N59" s="38" t="str">
        <f>INDEX(TabResu,MATCH($A59,'3 - Référentiel LABEL ECOPROD '!$A$3:$A$108,0),9)</f>
        <v/>
      </c>
      <c r="P59" s="499"/>
      <c r="Q59" s="499"/>
      <c r="S59" s="499" t="str">
        <f t="shared" si="2"/>
        <v>NON</v>
      </c>
      <c r="T59" s="499"/>
      <c r="U59" s="499"/>
      <c r="V59" s="500"/>
      <c r="W59" s="500"/>
      <c r="Y59" s="3"/>
      <c r="Z59" s="38" t="str">
        <f>INDEX(TabResu,MATCH($A59,'3 - Référentiel LABEL ECOPROD '!$A$3:$A$108,0),13)</f>
        <v/>
      </c>
    </row>
    <row r="60" spans="1:26" ht="30" thickTop="1" thickBot="1">
      <c r="A60" s="92" t="str">
        <f>'3 - Référentiel LABEL ECOPROD '!A60</f>
        <v>F7</v>
      </c>
      <c r="B60" s="93" t="str">
        <f>'3 - Référentiel LABEL ECOPROD '!B60</f>
        <v>Avez-vous utilisé des produits de nettoyage et détergents non-toxiques et respectueux de l'environnement ?</v>
      </c>
      <c r="C60" s="165">
        <f>INDEX(TabResu,MATCH(A60,'3 - Référentiel LABEL ECOPROD '!$A$3:$A$108,0),4)</f>
        <v>0</v>
      </c>
      <c r="D60" s="216" t="str">
        <f>INDEX(TabResu,MATCH(A60,'3 - Référentiel LABEL ECOPROD '!$A$3:$A$108,0),5)</f>
        <v/>
      </c>
      <c r="E60" s="403"/>
      <c r="F60" s="498"/>
      <c r="G60" s="498"/>
      <c r="H60" s="508" t="s">
        <v>347</v>
      </c>
      <c r="I60" s="446" t="s">
        <v>207</v>
      </c>
      <c r="J60" s="3"/>
      <c r="K60" s="38" t="str">
        <f>INDEX(TabResu,MATCH($A60,'3 - Référentiel LABEL ECOPROD '!$A$3:$A$108,0),9)</f>
        <v/>
      </c>
      <c r="M60" s="3"/>
      <c r="N60" s="38" t="str">
        <f>INDEX(TabResu,MATCH($A60,'3 - Référentiel LABEL ECOPROD '!$A$3:$A$108,0),9)</f>
        <v/>
      </c>
      <c r="P60" s="499"/>
      <c r="Q60" s="499"/>
      <c r="S60" s="499" t="str">
        <f t="shared" si="2"/>
        <v>NON</v>
      </c>
      <c r="T60" s="499"/>
      <c r="U60" s="499"/>
      <c r="V60" s="500"/>
      <c r="W60" s="500"/>
      <c r="Y60" s="3"/>
      <c r="Z60" s="38" t="str">
        <f>INDEX(TabResu,MATCH($A60,'3 - Référentiel LABEL ECOPROD '!$A$3:$A$108,0),13)</f>
        <v/>
      </c>
    </row>
    <row r="61" spans="1:26" ht="29.25" customHeight="1" thickBot="1">
      <c r="A61" s="86" t="str">
        <f>'3 - Référentiel LABEL ECOPROD '!A61</f>
        <v>Maquillage et coiffure</v>
      </c>
      <c r="B61" s="87"/>
      <c r="C61" s="42"/>
      <c r="D61" s="42"/>
      <c r="E61" s="406"/>
      <c r="F61" s="402"/>
      <c r="G61" s="402"/>
      <c r="H61" s="402"/>
      <c r="I61" s="134"/>
      <c r="J61" s="42"/>
      <c r="K61" s="42"/>
      <c r="M61" s="42"/>
      <c r="N61" s="42"/>
      <c r="P61" s="455"/>
      <c r="Q61" s="42"/>
      <c r="S61" s="42"/>
      <c r="T61" s="42"/>
      <c r="U61" s="42"/>
      <c r="V61" s="402"/>
      <c r="W61" s="402"/>
      <c r="Y61" s="42"/>
      <c r="Z61" s="42"/>
    </row>
    <row r="62" spans="1:26" ht="41.4" customHeight="1" thickTop="1" thickBot="1">
      <c r="A62" s="90" t="str">
        <f>'3 - Référentiel LABEL ECOPROD '!A62</f>
        <v>F8</v>
      </c>
      <c r="B62" s="76" t="str">
        <f>'3 - Référentiel LABEL ECOPROD '!B62</f>
        <v>Avez-vous utilisé majoritairement des produits biologiques et/ou avec des labels écologiques ?</v>
      </c>
      <c r="C62" s="165">
        <f>INDEX(TabResu,MATCH(A62,'3 - Référentiel LABEL ECOPROD '!$A$3:$A$108,0),4)</f>
        <v>0</v>
      </c>
      <c r="D62" s="216" t="str">
        <f>INDEX(TabResu,MATCH(A62,'3 - Référentiel LABEL ECOPROD '!$A$3:$A$108,0),5)</f>
        <v/>
      </c>
      <c r="E62" s="403"/>
      <c r="F62" s="498"/>
      <c r="G62" s="498"/>
      <c r="H62" s="508" t="s">
        <v>347</v>
      </c>
      <c r="I62" s="446" t="s">
        <v>349</v>
      </c>
      <c r="J62" s="3"/>
      <c r="K62" s="38" t="str">
        <f>INDEX(TabResu,MATCH($A62,'3 - Référentiel LABEL ECOPROD '!$A$3:$A$108,0),9)</f>
        <v/>
      </c>
      <c r="M62" s="3"/>
      <c r="N62" s="38" t="str">
        <f>INDEX(TabResu,MATCH($A62,'3 - Référentiel LABEL ECOPROD '!$A$3:$A$108,0),9)</f>
        <v/>
      </c>
      <c r="P62" s="499"/>
      <c r="Q62" s="499"/>
      <c r="S62" s="499" t="str">
        <f>IF(AND(C62="OUI",J62&lt;&gt;"NON",OR(P62="OUI",Q62="OUI")),"OUI",IF(AND(J62="OUI",OR(P62="OUI",Q62="OUI")),"OUI","NON"))</f>
        <v>NON</v>
      </c>
      <c r="T62" s="499"/>
      <c r="U62" s="499"/>
      <c r="V62" s="500"/>
      <c r="W62" s="500"/>
      <c r="Y62" s="3"/>
      <c r="Z62" s="38" t="str">
        <f>INDEX(TabResu,MATCH($A62,'3 - Référentiel LABEL ECOPROD '!$A$3:$A$108,0),13)</f>
        <v/>
      </c>
    </row>
    <row r="63" spans="1:26" ht="51.6" customHeight="1" thickTop="1" thickBot="1">
      <c r="A63" s="92" t="str">
        <f>'3 - Référentiel LABEL ECOPROD '!A63</f>
        <v>F9</v>
      </c>
      <c r="B63" s="93" t="str">
        <f>'3 - Référentiel LABEL ECOPROD '!B63</f>
        <v>Avez-vous limité le recours à des consommables et privilégié des produits non-emballés, biodégradables ou rechargeables ?</v>
      </c>
      <c r="C63" s="165">
        <f>INDEX(TabResu,MATCH(A63,'3 - Référentiel LABEL ECOPROD '!$A$3:$A$108,0),4)</f>
        <v>0</v>
      </c>
      <c r="D63" s="216" t="str">
        <f>INDEX(TabResu,MATCH(A63,'3 - Référentiel LABEL ECOPROD '!$A$3:$A$108,0),5)</f>
        <v/>
      </c>
      <c r="E63" s="403"/>
      <c r="F63" s="498"/>
      <c r="G63" s="498"/>
      <c r="H63" s="508" t="s">
        <v>348</v>
      </c>
      <c r="I63" s="446" t="s">
        <v>349</v>
      </c>
      <c r="J63" s="3"/>
      <c r="K63" s="38" t="str">
        <f>INDEX(TabResu,MATCH($A63,'3 - Référentiel LABEL ECOPROD '!$A$3:$A$108,0),9)</f>
        <v/>
      </c>
      <c r="M63" s="3"/>
      <c r="N63" s="38" t="str">
        <f>INDEX(TabResu,MATCH($A63,'3 - Référentiel LABEL ECOPROD '!$A$3:$A$108,0),9)</f>
        <v/>
      </c>
      <c r="P63" s="499"/>
      <c r="Q63" s="499"/>
      <c r="S63" s="499" t="str">
        <f>IF(AND(C63="OUI",J63&lt;&gt;"NON",OR(P63="OUI",Q63="OUI")),"OUI",IF(AND(J63="OUI",OR(P63="OUI",Q63="OUI")),"OUI","NON"))</f>
        <v>NON</v>
      </c>
      <c r="T63" s="499"/>
      <c r="U63" s="499"/>
      <c r="V63" s="500"/>
      <c r="W63" s="500"/>
      <c r="Y63" s="3"/>
      <c r="Z63" s="38" t="str">
        <f>INDEX(TabResu,MATCH($A63,'3 - Référentiel LABEL ECOPROD '!$A$3:$A$108,0),13)</f>
        <v/>
      </c>
    </row>
    <row r="64" spans="1:26" ht="30" customHeight="1" thickTop="1" thickBot="1">
      <c r="A64" s="102" t="str">
        <f>'3 - Référentiel LABEL ECOPROD '!A64</f>
        <v>F10</v>
      </c>
      <c r="B64" s="76" t="str">
        <f>'3 - Référentiel LABEL ECOPROD '!B64</f>
        <v>Avez-vous mis en place des actions pour assurer le tri et recyclage tous les types d'emballages des cosmétiques et les récipients des produits ?</v>
      </c>
      <c r="C64" s="165">
        <f>INDEX(TabResu,MATCH(A64,'3 - Référentiel LABEL ECOPROD '!$A$3:$A$108,0),4)</f>
        <v>0</v>
      </c>
      <c r="D64" s="216" t="str">
        <f>INDEX(TabResu,MATCH(A64,'3 - Référentiel LABEL ECOPROD '!$A$3:$A$108,0),5)</f>
        <v/>
      </c>
      <c r="E64" s="403"/>
      <c r="F64" s="498"/>
      <c r="G64" s="498"/>
      <c r="H64" s="508" t="s">
        <v>350</v>
      </c>
      <c r="I64" s="446"/>
      <c r="J64" s="3"/>
      <c r="K64" s="38" t="str">
        <f>INDEX(TabResu,MATCH($A64,'3 - Référentiel LABEL ECOPROD '!$A$3:$A$108,0),9)</f>
        <v/>
      </c>
      <c r="M64" s="3"/>
      <c r="N64" s="38" t="str">
        <f>INDEX(TabResu,MATCH($A64,'3 - Référentiel LABEL ECOPROD '!$A$3:$A$108,0),9)</f>
        <v/>
      </c>
      <c r="P64" s="499"/>
      <c r="Q64" s="499"/>
      <c r="S64" s="499" t="str">
        <f>IF(AND(C64="OUI",J64&lt;&gt;"NON",OR(P64="OUI",Q64="OUI")),"OUI",IF(AND(J64="OUI",OR(P64="OUI",Q64="OUI")),"OUI","NON"))</f>
        <v>NON</v>
      </c>
      <c r="T64" s="499"/>
      <c r="U64" s="499"/>
      <c r="V64" s="500"/>
      <c r="W64" s="500"/>
      <c r="Y64" s="3"/>
      <c r="Z64" s="38" t="str">
        <f>INDEX(TabResu,MATCH($A64,'3 - Référentiel LABEL ECOPROD '!$A$3:$A$108,0),13)</f>
        <v/>
      </c>
    </row>
    <row r="65" spans="1:26" ht="24.9" customHeight="1" thickBot="1">
      <c r="A65" s="78" t="str">
        <f>'3 - Référentiel LABEL ECOPROD '!A65</f>
        <v>DEPLACEMENTS</v>
      </c>
      <c r="B65" s="79"/>
      <c r="C65" s="135"/>
      <c r="D65" s="36"/>
      <c r="E65" s="405"/>
      <c r="F65" s="457"/>
      <c r="G65" s="457"/>
      <c r="H65" s="441"/>
      <c r="I65" s="442"/>
      <c r="J65" s="135"/>
      <c r="K65" s="36"/>
      <c r="M65" s="135"/>
      <c r="N65" s="36"/>
      <c r="P65" s="45"/>
      <c r="Q65" s="45"/>
      <c r="S65" s="45"/>
      <c r="T65" s="45"/>
      <c r="U65" s="45"/>
      <c r="V65" s="457"/>
      <c r="W65" s="457"/>
      <c r="Y65" s="199"/>
      <c r="Z65" s="36"/>
    </row>
    <row r="66" spans="1:26" ht="58.8" thickTop="1" thickBot="1">
      <c r="A66" s="90" t="str">
        <f>'3 - Référentiel LABEL ECOPROD '!A66</f>
        <v>G1</v>
      </c>
      <c r="B66" s="64" t="str">
        <f>'3 - Référentiel LABEL ECOPROD '!B66</f>
        <v>Avez-vous pris l'engagement et mis en place des actions permettant de réduire les déplacements carbonés les plus impactants en utilisant prioritairement des moyens alternatifs comme le train, les transports en commun et la vidéoconférence ?</v>
      </c>
      <c r="C66" s="165">
        <f>INDEX(TabResu,MATCH(A66,'3 - Référentiel LABEL ECOPROD '!$A$3:$A$108,0),4)</f>
        <v>0</v>
      </c>
      <c r="D66" s="416" t="str">
        <f>INDEX(TabResu,MATCH(A66,'3 - Référentiel LABEL ECOPROD '!$A$3:$A$108,0),5)</f>
        <v/>
      </c>
      <c r="E66" s="403"/>
      <c r="F66" s="498"/>
      <c r="G66" s="498"/>
      <c r="H66" s="515" t="s">
        <v>536</v>
      </c>
      <c r="I66" s="446" t="s">
        <v>336</v>
      </c>
      <c r="J66" s="3"/>
      <c r="K66" s="49" t="str">
        <f>INDEX(TabResu,MATCH($A66,'3 - Référentiel LABEL ECOPROD '!$A$3:$A$108,0),9)</f>
        <v/>
      </c>
      <c r="M66" s="3"/>
      <c r="N66" s="49" t="str">
        <f>INDEX(TabResu,MATCH($A66,'3 - Référentiel LABEL ECOPROD '!$A$3:$A$108,0),9)</f>
        <v/>
      </c>
      <c r="P66" s="499"/>
      <c r="Q66" s="499"/>
      <c r="S66" s="499" t="str">
        <f t="shared" ref="S66:S74" si="3">IF(AND(C66="OUI",J66&lt;&gt;"NON",OR(P66="OUI",Q66="OUI")),"OUI",IF(AND(J66="OUI",OR(P66="OUI",Q66="OUI")),"OUI","NON"))</f>
        <v>NON</v>
      </c>
      <c r="T66" s="499"/>
      <c r="U66" s="499"/>
      <c r="V66" s="500"/>
      <c r="W66" s="500"/>
      <c r="Y66" s="3"/>
      <c r="Z66" s="49" t="str">
        <f>INDEX(TabResu,MATCH($A66,'3 - Référentiel LABEL ECOPROD '!$A$3:$A$108,0),13)</f>
        <v/>
      </c>
    </row>
    <row r="67" spans="1:26" ht="30" customHeight="1" thickTop="1" thickBot="1">
      <c r="A67" s="97" t="str">
        <f>'3 - Référentiel LABEL ECOPROD '!A67</f>
        <v>G2</v>
      </c>
      <c r="B67" s="64" t="str">
        <f>'3 - Référentiel LABEL ECOPROD '!B67</f>
        <v>La production a-t-elle eu recours à l'avion ?</v>
      </c>
      <c r="C67" s="165">
        <f>INDEX(TabResu,MATCH(A67,'3 - Référentiel LABEL ECOPROD '!$A$3:$A$108,0),4)</f>
        <v>0</v>
      </c>
      <c r="D67" s="412" t="str">
        <f>INDEX(TabResu,MATCH(A67,'3 - Référentiel LABEL ECOPROD '!$A$3:$A$108,0),5)</f>
        <v/>
      </c>
      <c r="E67" s="403"/>
      <c r="F67" s="498"/>
      <c r="G67" s="498"/>
      <c r="H67" s="508" t="s">
        <v>537</v>
      </c>
      <c r="I67" s="446" t="s">
        <v>208</v>
      </c>
      <c r="J67" s="3"/>
      <c r="K67" s="39" t="str">
        <f>INDEX(TabResu,MATCH($A67,'3 - Référentiel LABEL ECOPROD '!$A$3:$A$108,0),9)</f>
        <v/>
      </c>
      <c r="M67" s="3"/>
      <c r="N67" s="39" t="str">
        <f>INDEX(TabResu,MATCH($A67,'3 - Référentiel LABEL ECOPROD '!$A$3:$A$108,0),9)</f>
        <v/>
      </c>
      <c r="P67" s="499"/>
      <c r="Q67" s="499"/>
      <c r="S67" s="499" t="str">
        <f t="shared" si="3"/>
        <v>NON</v>
      </c>
      <c r="T67" s="499"/>
      <c r="U67" s="499"/>
      <c r="V67" s="500"/>
      <c r="W67" s="500"/>
      <c r="Y67" s="3"/>
      <c r="Z67" s="39" t="str">
        <f>INDEX(TabResu,MATCH($A67,'3 - Référentiel LABEL ECOPROD '!$A$3:$A$108,0),13)</f>
        <v/>
      </c>
    </row>
    <row r="68" spans="1:26" ht="30" customHeight="1" thickBot="1">
      <c r="A68" s="97" t="str">
        <f>'3 - Référentiel LABEL ECOPROD '!A68</f>
        <v>G2.1</v>
      </c>
      <c r="B68" s="64" t="str">
        <f>'3 - Référentiel LABEL ECOPROD '!B68</f>
        <v>Si oui, combien de vols court et moyen-courriers ont été effectués ? 
Si vous avez répondu non à G2, assurez vous que la cellule D68 soit bien vide.</v>
      </c>
      <c r="C68" s="168" t="str">
        <f>'3 - Référentiel LABEL ECOPROD '!C68</f>
        <v>&gt;&gt;</v>
      </c>
      <c r="D68" s="418">
        <f>Calculs!E68</f>
        <v>0</v>
      </c>
      <c r="E68" s="408"/>
      <c r="F68" s="504"/>
      <c r="G68" s="504"/>
      <c r="H68" s="508" t="s">
        <v>537</v>
      </c>
      <c r="I68" s="452"/>
      <c r="J68" s="168" t="s">
        <v>265</v>
      </c>
      <c r="K68" s="13"/>
      <c r="M68" s="168" t="s">
        <v>265</v>
      </c>
      <c r="N68" s="13"/>
      <c r="P68" s="499"/>
      <c r="Q68" s="499"/>
      <c r="S68" s="499" t="str">
        <f t="shared" si="3"/>
        <v>NON</v>
      </c>
      <c r="T68" s="499"/>
      <c r="U68" s="499"/>
      <c r="V68" s="500"/>
      <c r="W68" s="500"/>
      <c r="Y68" s="168" t="s">
        <v>265</v>
      </c>
      <c r="Z68" s="13"/>
    </row>
    <row r="69" spans="1:26" ht="30" customHeight="1" thickBot="1">
      <c r="A69" s="97" t="str">
        <f>'3 - Référentiel LABEL ECOPROD '!A69</f>
        <v>G2.2</v>
      </c>
      <c r="B69" s="64" t="str">
        <f>'3 - Référentiel LABEL ECOPROD '!B69</f>
        <v>Si oui, combien de vols long-courriers ont été effectués ? 
Si vous avez répondu non à G2, assurez vous que la cellule D69 soit bien vide.</v>
      </c>
      <c r="C69" s="170" t="str">
        <f>'3 - Référentiel LABEL ECOPROD '!C69</f>
        <v>&gt;&gt;</v>
      </c>
      <c r="D69" s="418">
        <f>Calculs!E69</f>
        <v>0</v>
      </c>
      <c r="E69" s="408"/>
      <c r="F69" s="504"/>
      <c r="G69" s="504"/>
      <c r="H69" s="508" t="s">
        <v>537</v>
      </c>
      <c r="I69" s="452"/>
      <c r="J69" s="170" t="s">
        <v>265</v>
      </c>
      <c r="K69" s="13"/>
      <c r="M69" s="170" t="s">
        <v>265</v>
      </c>
      <c r="N69" s="13"/>
      <c r="P69" s="499"/>
      <c r="Q69" s="499"/>
      <c r="S69" s="499" t="str">
        <f t="shared" si="3"/>
        <v>NON</v>
      </c>
      <c r="T69" s="499"/>
      <c r="U69" s="499"/>
      <c r="V69" s="500"/>
      <c r="W69" s="500"/>
      <c r="Y69" s="170" t="s">
        <v>265</v>
      </c>
      <c r="Z69" s="13"/>
    </row>
    <row r="70" spans="1:26" ht="50.1" customHeight="1" thickTop="1" thickBot="1">
      <c r="A70" s="97" t="str">
        <f>'3 - Référentiel LABEL ECOPROD '!A70</f>
        <v>G2.3</v>
      </c>
      <c r="B70" s="64" t="str">
        <f>'3 - Référentiel LABEL ECOPROD '!B70</f>
        <v xml:space="preserve">Avez-vous interdit les vols intérieurs et internationaux si une équivalence de moins de 5 heures en train existait ? 
Si vous avez répondu non à G2, ce critère est non-applicable. </v>
      </c>
      <c r="C70" s="165">
        <f>INDEX(TabResu,MATCH(A70,'3 - Référentiel LABEL ECOPROD '!$A$3:$A$108,0),4)</f>
        <v>0</v>
      </c>
      <c r="D70" s="419" t="str">
        <f>INDEX(TabResu,MATCH(A70,'3 - Référentiel LABEL ECOPROD '!$A$3:$A$108,0),5)</f>
        <v/>
      </c>
      <c r="E70" s="403"/>
      <c r="F70" s="498"/>
      <c r="G70" s="498"/>
      <c r="H70" s="508" t="s">
        <v>538</v>
      </c>
      <c r="I70" s="446" t="s">
        <v>208</v>
      </c>
      <c r="J70" s="3"/>
      <c r="K70" s="50" t="str">
        <f>INDEX(TabResu,MATCH($A70,'3 - Référentiel LABEL ECOPROD '!$A$3:$A$108,0),9)</f>
        <v/>
      </c>
      <c r="M70" s="165"/>
      <c r="N70" s="50" t="str">
        <f>INDEX(TabResu,MATCH($A70,'3 - Référentiel LABEL ECOPROD '!$A$3:$A$108,0),9)</f>
        <v/>
      </c>
      <c r="P70" s="499"/>
      <c r="Q70" s="499"/>
      <c r="S70" s="499" t="str">
        <f t="shared" si="3"/>
        <v>NON</v>
      </c>
      <c r="T70" s="499"/>
      <c r="U70" s="499"/>
      <c r="V70" s="500"/>
      <c r="W70" s="500"/>
      <c r="Y70" s="3"/>
      <c r="Z70" s="50" t="str">
        <f>INDEX(TabResu,MATCH($A70,'3 - Référentiel LABEL ECOPROD '!$A$3:$A$108,0),13)</f>
        <v/>
      </c>
    </row>
    <row r="71" spans="1:26" ht="30" customHeight="1" thickTop="1" thickBot="1">
      <c r="A71" s="103" t="str">
        <f>'3 - Référentiel LABEL ECOPROD '!A71</f>
        <v>G3</v>
      </c>
      <c r="B71" s="68" t="str">
        <f>'3 - Référentiel LABEL ECOPROD '!B71</f>
        <v>Avez-vous interdit l'utilisation des jets privés et hélicoptères sur l'ensemble de votre production hors prise de vue ?</v>
      </c>
      <c r="C71" s="164" t="s">
        <v>16</v>
      </c>
      <c r="D71" s="416" t="str">
        <f>INDEX(TabResu,MATCH(A71,'3 - Référentiel LABEL ECOPROD '!$A$3:$A$108,0),5)</f>
        <v/>
      </c>
      <c r="E71" s="403"/>
      <c r="F71" s="498"/>
      <c r="G71" s="498"/>
      <c r="H71" s="508" t="s">
        <v>539</v>
      </c>
      <c r="I71" s="452"/>
      <c r="J71" s="2"/>
      <c r="K71" s="49" t="str">
        <f>INDEX(TabResu,MATCH($A71,'3 - Référentiel LABEL ECOPROD '!$A$3:$A$108,0),9)</f>
        <v/>
      </c>
      <c r="M71" s="164"/>
      <c r="N71" s="49" t="str">
        <f>INDEX(TabResu,MATCH($A71,'3 - Référentiel LABEL ECOPROD '!$A$3:$A$108,0),9)</f>
        <v/>
      </c>
      <c r="P71" s="499"/>
      <c r="Q71" s="499"/>
      <c r="S71" s="499" t="str">
        <f t="shared" si="3"/>
        <v>NON</v>
      </c>
      <c r="T71" s="499"/>
      <c r="U71" s="499"/>
      <c r="V71" s="500"/>
      <c r="W71" s="500"/>
      <c r="Y71" s="2"/>
      <c r="Z71" s="49" t="str">
        <f>INDEX(TabResu,MATCH($A71,'3 - Référentiel LABEL ECOPROD '!$A$3:$A$108,0),13)</f>
        <v/>
      </c>
    </row>
    <row r="72" spans="1:26" ht="30" thickTop="1" thickBot="1">
      <c r="A72" s="97" t="str">
        <f>'3 - Référentiel LABEL ECOPROD '!A72</f>
        <v>G4</v>
      </c>
      <c r="B72" s="64" t="str">
        <f>'3 - Référentiel LABEL ECOPROD '!B72</f>
        <v>Avez-vous encouragé l'équipe à utiliser les mobilités douces ou à faire du covoiturage en fournissant des informations sur les options existantes, et en en mettant en place au besoin ?</v>
      </c>
      <c r="C72" s="165">
        <f>INDEX(TabResu,MATCH(A72,'3 - Référentiel LABEL ECOPROD '!$A$3:$A$108,0),4)</f>
        <v>0</v>
      </c>
      <c r="D72" s="416" t="str">
        <f>INDEX(TabResu,MATCH(A72,'3 - Référentiel LABEL ECOPROD '!$A$3:$A$108,0),5)</f>
        <v/>
      </c>
      <c r="E72" s="403"/>
      <c r="F72" s="498"/>
      <c r="G72" s="498"/>
      <c r="H72" s="508" t="s">
        <v>539</v>
      </c>
      <c r="I72" s="452"/>
      <c r="J72" s="3"/>
      <c r="K72" s="49" t="str">
        <f>INDEX(TabResu,MATCH($A72,'3 - Référentiel LABEL ECOPROD '!$A$3:$A$108,0),9)</f>
        <v/>
      </c>
      <c r="M72" s="165"/>
      <c r="N72" s="49" t="str">
        <f>INDEX(TabResu,MATCH($A72,'3 - Référentiel LABEL ECOPROD '!$A$3:$A$108,0),9)</f>
        <v/>
      </c>
      <c r="P72" s="499"/>
      <c r="Q72" s="499"/>
      <c r="S72" s="499" t="str">
        <f t="shared" si="3"/>
        <v>NON</v>
      </c>
      <c r="T72" s="499"/>
      <c r="U72" s="499"/>
      <c r="V72" s="500"/>
      <c r="W72" s="500"/>
      <c r="Y72" s="3"/>
      <c r="Z72" s="49" t="str">
        <f>INDEX(TabResu,MATCH($A72,'3 - Référentiel LABEL ECOPROD '!$A$3:$A$108,0),13)</f>
        <v/>
      </c>
    </row>
    <row r="73" spans="1:26" ht="30" customHeight="1" thickTop="1" thickBot="1">
      <c r="A73" s="92" t="str">
        <f>'3 - Référentiel LABEL ECOPROD '!A73</f>
        <v>G5</v>
      </c>
      <c r="B73" s="93" t="str">
        <f>'3 - Référentiel LABEL ECOPROD '!B73</f>
        <v>Avez-vous organisé le gardiennage des camions, ou stocké le matériel sur les lieux de tournage, afin d’éviter les déplacements inutiles ?</v>
      </c>
      <c r="C73" s="165">
        <f>INDEX(TabResu,MATCH(A73,'3 - Référentiel LABEL ECOPROD '!$A$3:$A$108,0),4)</f>
        <v>0</v>
      </c>
      <c r="D73" s="416" t="str">
        <f>INDEX(TabResu,MATCH(A73,'3 - Référentiel LABEL ECOPROD '!$A$3:$A$108,0),5)</f>
        <v/>
      </c>
      <c r="E73" s="403"/>
      <c r="F73" s="498"/>
      <c r="G73" s="498"/>
      <c r="H73" s="508" t="s">
        <v>301</v>
      </c>
      <c r="I73" s="446" t="s">
        <v>209</v>
      </c>
      <c r="J73" s="3"/>
      <c r="K73" s="49" t="str">
        <f>INDEX(TabResu,MATCH($A73,'3 - Référentiel LABEL ECOPROD '!$A$3:$A$108,0),9)</f>
        <v/>
      </c>
      <c r="M73" s="165"/>
      <c r="N73" s="49" t="str">
        <f>INDEX(TabResu,MATCH($A73,'3 - Référentiel LABEL ECOPROD '!$A$3:$A$108,0),9)</f>
        <v/>
      </c>
      <c r="P73" s="499"/>
      <c r="Q73" s="499"/>
      <c r="S73" s="499" t="str">
        <f t="shared" si="3"/>
        <v>NON</v>
      </c>
      <c r="T73" s="499"/>
      <c r="U73" s="499"/>
      <c r="V73" s="500"/>
      <c r="W73" s="500"/>
      <c r="Y73" s="3"/>
      <c r="Z73" s="49" t="str">
        <f>INDEX(TabResu,MATCH($A73,'3 - Référentiel LABEL ECOPROD '!$A$3:$A$108,0),13)</f>
        <v/>
      </c>
    </row>
    <row r="74" spans="1:26" ht="30" thickTop="1" thickBot="1">
      <c r="A74" s="102" t="str">
        <f>'3 - Référentiel LABEL ECOPROD '!A74</f>
        <v>G6</v>
      </c>
      <c r="B74" s="76" t="str">
        <f>'3 - Référentiel LABEL ECOPROD '!B74</f>
        <v xml:space="preserve">Est-ce que la majorité des véhicules (hors véhicules utilitaires) loués par la production étaient des véhicules électriques, hybrides ou à carburant alternatif ? </v>
      </c>
      <c r="C74" s="165">
        <f>INDEX(TabResu,MATCH(A74,'3 - Référentiel LABEL ECOPROD '!$A$3:$A$108,0),4)</f>
        <v>0</v>
      </c>
      <c r="D74" s="416" t="str">
        <f>INDEX(TabResu,MATCH(A74,'3 - Référentiel LABEL ECOPROD '!$A$3:$A$108,0),5)</f>
        <v/>
      </c>
      <c r="E74" s="403"/>
      <c r="F74" s="498"/>
      <c r="G74" s="498"/>
      <c r="H74" s="508" t="s">
        <v>302</v>
      </c>
      <c r="I74" s="452"/>
      <c r="J74" s="3"/>
      <c r="K74" s="49" t="str">
        <f>INDEX(TabResu,MATCH($A74,'3 - Référentiel LABEL ECOPROD '!$A$3:$A$108,0),9)</f>
        <v/>
      </c>
      <c r="M74" s="165"/>
      <c r="N74" s="49" t="str">
        <f>INDEX(TabResu,MATCH($A74,'3 - Référentiel LABEL ECOPROD '!$A$3:$A$108,0),9)</f>
        <v/>
      </c>
      <c r="P74" s="499"/>
      <c r="Q74" s="499"/>
      <c r="S74" s="499" t="str">
        <f t="shared" si="3"/>
        <v>NON</v>
      </c>
      <c r="T74" s="499"/>
      <c r="U74" s="499"/>
      <c r="V74" s="500"/>
      <c r="W74" s="500"/>
      <c r="Y74" s="3"/>
      <c r="Z74" s="49" t="str">
        <f>INDEX(TabResu,MATCH($A74,'3 - Référentiel LABEL ECOPROD '!$A$3:$A$108,0),13)</f>
        <v/>
      </c>
    </row>
    <row r="75" spans="1:26" ht="24.9" customHeight="1" thickBot="1">
      <c r="A75" s="78" t="str">
        <f>'3 - Référentiel LABEL ECOPROD '!A75</f>
        <v>REGIE</v>
      </c>
      <c r="B75" s="79"/>
      <c r="C75" s="135"/>
      <c r="D75" s="48"/>
      <c r="E75" s="131"/>
      <c r="F75" s="457"/>
      <c r="G75" s="457"/>
      <c r="H75" s="443"/>
      <c r="I75" s="444"/>
      <c r="J75" s="135"/>
      <c r="K75" s="439"/>
      <c r="M75" s="135"/>
      <c r="N75" s="439"/>
      <c r="P75" s="45"/>
      <c r="Q75" s="45"/>
      <c r="S75" s="45"/>
      <c r="T75" s="45"/>
      <c r="U75" s="45"/>
      <c r="V75" s="457"/>
      <c r="W75" s="457"/>
      <c r="Y75" s="199"/>
      <c r="Z75" s="461"/>
    </row>
    <row r="76" spans="1:26" ht="29.25" customHeight="1" thickBot="1">
      <c r="A76" s="86" t="str">
        <f>'3 - Référentiel LABEL ECOPROD '!A76</f>
        <v>Gestion des déchets</v>
      </c>
      <c r="B76" s="87"/>
      <c r="C76" s="133"/>
      <c r="D76" s="51"/>
      <c r="E76" s="399"/>
      <c r="F76" s="402"/>
      <c r="G76" s="402"/>
      <c r="H76" s="402"/>
      <c r="I76" s="134"/>
      <c r="J76" s="133"/>
      <c r="K76" s="440"/>
      <c r="M76" s="133"/>
      <c r="N76" s="440"/>
      <c r="P76" s="455"/>
      <c r="Q76" s="42"/>
      <c r="S76" s="42"/>
      <c r="T76" s="42"/>
      <c r="U76" s="42"/>
      <c r="V76" s="402"/>
      <c r="W76" s="402"/>
      <c r="Y76" s="200"/>
      <c r="Z76" s="440"/>
    </row>
    <row r="77" spans="1:26" ht="44.4" thickTop="1" thickBot="1">
      <c r="A77" s="105" t="str">
        <f>'3 - Référentiel LABEL ECOPROD '!A77</f>
        <v>H1</v>
      </c>
      <c r="B77" s="106" t="str">
        <f>'3 - Référentiel LABEL ECOPROD '!B77</f>
        <v>Avez-vous mis en place un plan de gestion responsable, de réduction et de tri des déchets produits durant le cycle de production sur tous les sites et studios utilisés ?</v>
      </c>
      <c r="C77" s="164">
        <f>INDEX(TabResu,MATCH(A77,'3 - Référentiel LABEL ECOPROD '!$A$3:$A$108,0),4)</f>
        <v>0</v>
      </c>
      <c r="D77" s="420" t="str">
        <f>INDEX(TabResu,MATCH(A77,'3 - Référentiel LABEL ECOPROD '!$A$3:$A$108,0),5)</f>
        <v/>
      </c>
      <c r="E77" s="403"/>
      <c r="F77" s="498"/>
      <c r="G77" s="498"/>
      <c r="H77" s="508" t="s">
        <v>351</v>
      </c>
      <c r="I77" s="516" t="s">
        <v>352</v>
      </c>
      <c r="J77" s="2"/>
      <c r="K77" s="132" t="str">
        <f>INDEX(TabResu,MATCH($A77,'3 - Référentiel LABEL ECOPROD '!$A$3:$A$108,0),9)</f>
        <v/>
      </c>
      <c r="M77" s="2"/>
      <c r="N77" s="132" t="str">
        <f>INDEX(TabResu,MATCH($A77,'3 - Référentiel LABEL ECOPROD '!$A$3:$A$108,0),9)</f>
        <v/>
      </c>
      <c r="P77" s="499"/>
      <c r="Q77" s="499"/>
      <c r="S77" s="499" t="str">
        <f>IF(AND(C77="OUI",J77&lt;&gt;"NON",OR(P77="OUI",Q77="OUI")),"OUI",IF(AND(J77="OUI",OR(P77="OUI",Q77="OUI")),"OUI","NON"))</f>
        <v>NON</v>
      </c>
      <c r="T77" s="499"/>
      <c r="U77" s="499"/>
      <c r="V77" s="500"/>
      <c r="W77" s="500"/>
      <c r="Y77" s="2"/>
      <c r="Z77" s="132" t="str">
        <f>INDEX(TabResu,MATCH($A77,'3 - Référentiel LABEL ECOPROD '!$A$3:$A$108,0),13)</f>
        <v/>
      </c>
    </row>
    <row r="78" spans="1:26" ht="44.4" thickTop="1" thickBot="1">
      <c r="A78" s="97" t="str">
        <f>'3 - Référentiel LABEL ECOPROD '!A78</f>
        <v>H2</v>
      </c>
      <c r="B78" s="64" t="str">
        <f>'3 - Référentiel LABEL ECOPROD '!B78</f>
        <v>Avez-vous fait le suivi des volumes de l'intégralité des déchets de production ?</v>
      </c>
      <c r="C78" s="165">
        <f>INDEX(TabResu,MATCH(A78,'3 - Référentiel LABEL ECOPROD '!$A$3:$A$108,0),4)</f>
        <v>0</v>
      </c>
      <c r="D78" s="416" t="str">
        <f>INDEX(TabResu,MATCH(A78,'3 - Référentiel LABEL ECOPROD '!$A$3:$A$108,0),5)</f>
        <v/>
      </c>
      <c r="E78" s="403"/>
      <c r="F78" s="498"/>
      <c r="G78" s="498"/>
      <c r="H78" s="508" t="s">
        <v>354</v>
      </c>
      <c r="I78" s="446" t="s">
        <v>353</v>
      </c>
      <c r="J78" s="3"/>
      <c r="K78" s="49" t="str">
        <f>INDEX(TabResu,MATCH($A78,'3 - Référentiel LABEL ECOPROD '!$A$3:$A$108,0),9)</f>
        <v/>
      </c>
      <c r="M78" s="3"/>
      <c r="N78" s="49" t="str">
        <f>INDEX(TabResu,MATCH($A78,'3 - Référentiel LABEL ECOPROD '!$A$3:$A$108,0),9)</f>
        <v/>
      </c>
      <c r="P78" s="499"/>
      <c r="Q78" s="499"/>
      <c r="S78" s="499" t="str">
        <f>IF(AND(C78="OUI",J78&lt;&gt;"NON",OR(P78="OUI",Q78="OUI")),"OUI",IF(AND(J78="OUI",OR(P78="OUI",Q78="OUI")),"OUI","NON"))</f>
        <v>NON</v>
      </c>
      <c r="T78" s="499"/>
      <c r="U78" s="499"/>
      <c r="V78" s="500"/>
      <c r="W78" s="500"/>
      <c r="Y78" s="3"/>
      <c r="Z78" s="49" t="str">
        <f>INDEX(TabResu,MATCH($A78,'3 - Référentiel LABEL ECOPROD '!$A$3:$A$108,0),13)</f>
        <v/>
      </c>
    </row>
    <row r="79" spans="1:26" ht="44.4" thickTop="1" thickBot="1">
      <c r="A79" s="92" t="str">
        <f>'3 - Référentiel LABEL ECOPROD '!A79</f>
        <v>H3</v>
      </c>
      <c r="B79" s="93" t="str">
        <f>'3 - Référentiel LABEL ECOPROD '!B79</f>
        <v>Avez-vous sensibilisé vos équipes à la gestion des déchets, notamment au travers d'une signalisation qui rappelle les consignes de tri pour le compostage et/ou le recyclage ?</v>
      </c>
      <c r="C79" s="165">
        <f>INDEX(TabResu,MATCH(A79,'3 - Référentiel LABEL ECOPROD '!$A$3:$A$108,0),4)</f>
        <v>0</v>
      </c>
      <c r="D79" s="416" t="str">
        <f>INDEX(TabResu,MATCH(A79,'3 - Référentiel LABEL ECOPROD '!$A$3:$A$108,0),5)</f>
        <v/>
      </c>
      <c r="E79" s="403"/>
      <c r="F79" s="498"/>
      <c r="G79" s="498"/>
      <c r="H79" s="508" t="s">
        <v>358</v>
      </c>
      <c r="I79" s="446" t="s">
        <v>210</v>
      </c>
      <c r="J79" s="3"/>
      <c r="K79" s="49" t="str">
        <f>INDEX(TabResu,MATCH($A79,'3 - Référentiel LABEL ECOPROD '!$A$3:$A$108,0),9)</f>
        <v/>
      </c>
      <c r="M79" s="3"/>
      <c r="N79" s="49" t="str">
        <f>INDEX(TabResu,MATCH($A79,'3 - Référentiel LABEL ECOPROD '!$A$3:$A$108,0),9)</f>
        <v/>
      </c>
      <c r="P79" s="499"/>
      <c r="Q79" s="499"/>
      <c r="S79" s="499" t="str">
        <f>IF(AND(C79="OUI",J79&lt;&gt;"NON",OR(P79="OUI",Q79="OUI")),"OUI",IF(AND(J79="OUI",OR(P79="OUI",Q79="OUI")),"OUI","NON"))</f>
        <v>NON</v>
      </c>
      <c r="T79" s="499"/>
      <c r="U79" s="499"/>
      <c r="V79" s="500"/>
      <c r="W79" s="500"/>
      <c r="Y79" s="3"/>
      <c r="Z79" s="49" t="str">
        <f>INDEX(TabResu,MATCH($A79,'3 - Référentiel LABEL ECOPROD '!$A$3:$A$108,0),13)</f>
        <v/>
      </c>
    </row>
    <row r="80" spans="1:26" ht="29.25" customHeight="1" thickBot="1">
      <c r="A80" s="86" t="str">
        <f>'3 - Référentiel LABEL ECOPROD '!A80</f>
        <v>Hébergements</v>
      </c>
      <c r="B80" s="87"/>
      <c r="C80" s="134"/>
      <c r="D80" s="42"/>
      <c r="E80" s="406"/>
      <c r="F80" s="402"/>
      <c r="G80" s="402"/>
      <c r="H80" s="402"/>
      <c r="I80" s="134"/>
      <c r="J80" s="134"/>
      <c r="K80" s="42"/>
      <c r="M80" s="134"/>
      <c r="N80" s="42"/>
      <c r="P80" s="455"/>
      <c r="Q80" s="42"/>
      <c r="S80" s="42"/>
      <c r="T80" s="42"/>
      <c r="U80" s="42"/>
      <c r="V80" s="402"/>
      <c r="W80" s="402"/>
      <c r="Y80" s="42"/>
      <c r="Z80" s="42"/>
    </row>
    <row r="81" spans="1:26" ht="45.75" customHeight="1" thickTop="1" thickBot="1">
      <c r="A81" s="90" t="str">
        <f>'3 - Référentiel LABEL ECOPROD '!A81</f>
        <v>H4</v>
      </c>
      <c r="B81" s="76" t="str">
        <f>'3 - Référentiel LABEL ECOPROD '!B81</f>
        <v>Avez-vous choisi des hébergements accessibles en mobilités douces ou dans un rayon de 15 km autour du lieu de tournage ?</v>
      </c>
      <c r="C81" s="165">
        <f>INDEX(TabResu,MATCH(A81,'3 - Référentiel LABEL ECOPROD '!$A$3:$A$108,0),4)</f>
        <v>0</v>
      </c>
      <c r="D81" s="416" t="str">
        <f>INDEX(TabResu,MATCH(A81,'3 - Référentiel LABEL ECOPROD '!$A$3:$A$108,0),5)</f>
        <v/>
      </c>
      <c r="E81" s="403"/>
      <c r="F81" s="498"/>
      <c r="G81" s="498"/>
      <c r="H81" s="508" t="s">
        <v>425</v>
      </c>
      <c r="I81" s="453"/>
      <c r="J81" s="3"/>
      <c r="K81" s="49" t="str">
        <f>INDEX(TabResu,MATCH($A81,'3 - Référentiel LABEL ECOPROD '!$A$3:$A$108,0),9)</f>
        <v/>
      </c>
      <c r="M81" s="3"/>
      <c r="N81" s="49" t="str">
        <f>INDEX(TabResu,MATCH($A81,'3 - Référentiel LABEL ECOPROD '!$A$3:$A$108,0),9)</f>
        <v/>
      </c>
      <c r="P81" s="499"/>
      <c r="Q81" s="499"/>
      <c r="S81" s="499" t="str">
        <f>IF(AND(C81="OUI",J81&lt;&gt;"NON",OR(P81="OUI",Q81="OUI")),"OUI",IF(AND(J81="OUI",OR(P81="OUI",Q81="OUI")),"OUI","NON"))</f>
        <v>NON</v>
      </c>
      <c r="T81" s="499"/>
      <c r="U81" s="499"/>
      <c r="V81" s="500"/>
      <c r="W81" s="500"/>
      <c r="Y81" s="3"/>
      <c r="Z81" s="49" t="str">
        <f>INDEX(TabResu,MATCH($A81,'3 - Référentiel LABEL ECOPROD '!$A$3:$A$108,0),13)</f>
        <v/>
      </c>
    </row>
    <row r="82" spans="1:26" ht="45.75" customHeight="1" thickTop="1" thickBot="1">
      <c r="A82" s="92" t="str">
        <f>'3 - Référentiel LABEL ECOPROD '!A82</f>
        <v>H5</v>
      </c>
      <c r="B82" s="93" t="str">
        <f>'3 - Référentiel LABEL ECOPROD '!B82</f>
        <v>Avez-vous choisi des hébergements avec des programmes environnementaux clairement définis et mis en œuvre, voire porteurs d'un label ?</v>
      </c>
      <c r="C82" s="165">
        <f>INDEX(TabResu,MATCH(A82,'3 - Référentiel LABEL ECOPROD '!$A$3:$A$108,0),4)</f>
        <v>0</v>
      </c>
      <c r="D82" s="416" t="str">
        <f>INDEX(TabResu,MATCH(A82,'3 - Référentiel LABEL ECOPROD '!$A$3:$A$108,0),5)</f>
        <v/>
      </c>
      <c r="E82" s="403"/>
      <c r="F82" s="498"/>
      <c r="G82" s="498"/>
      <c r="H82" s="508" t="s">
        <v>426</v>
      </c>
      <c r="I82" s="446"/>
      <c r="J82" s="3"/>
      <c r="K82" s="49" t="str">
        <f>INDEX(TabResu,MATCH($A82,'3 - Référentiel LABEL ECOPROD '!$A$3:$A$108,0),9)</f>
        <v/>
      </c>
      <c r="M82" s="3"/>
      <c r="N82" s="49" t="str">
        <f>INDEX(TabResu,MATCH($A82,'3 - Référentiel LABEL ECOPROD '!$A$3:$A$108,0),9)</f>
        <v/>
      </c>
      <c r="P82" s="499"/>
      <c r="Q82" s="499"/>
      <c r="S82" s="499" t="str">
        <f>IF(AND(C82="OUI",J82&lt;&gt;"NON",OR(P82="OUI",Q82="OUI")),"OUI",IF(AND(J82="OUI",OR(P82="OUI",Q82="OUI")),"OUI","NON"))</f>
        <v>NON</v>
      </c>
      <c r="T82" s="499"/>
      <c r="U82" s="499"/>
      <c r="V82" s="500"/>
      <c r="W82" s="500"/>
      <c r="Y82" s="3"/>
      <c r="Z82" s="49" t="str">
        <f>INDEX(TabResu,MATCH($A82,'3 - Référentiel LABEL ECOPROD '!$A$3:$A$108,0),13)</f>
        <v/>
      </c>
    </row>
    <row r="83" spans="1:26" ht="29.25" customHeight="1" thickBot="1">
      <c r="A83" s="86" t="str">
        <f>'3 - Référentiel LABEL ECOPROD '!A83</f>
        <v>Restauration</v>
      </c>
      <c r="B83" s="87"/>
      <c r="C83" s="134"/>
      <c r="D83" s="42"/>
      <c r="E83" s="406"/>
      <c r="F83" s="402"/>
      <c r="G83" s="402"/>
      <c r="H83" s="402"/>
      <c r="I83" s="134"/>
      <c r="J83" s="134"/>
      <c r="K83" s="42"/>
      <c r="M83" s="134"/>
      <c r="N83" s="42"/>
      <c r="P83" s="455"/>
      <c r="Q83" s="42"/>
      <c r="S83" s="42"/>
      <c r="T83" s="42"/>
      <c r="U83" s="42"/>
      <c r="V83" s="402"/>
      <c r="W83" s="402"/>
      <c r="Y83" s="42"/>
      <c r="Z83" s="42"/>
    </row>
    <row r="84" spans="1:26" ht="44.4" thickTop="1" thickBot="1">
      <c r="A84" s="105" t="str">
        <f>'3 - Référentiel LABEL ECOPROD '!A84</f>
        <v>H6</v>
      </c>
      <c r="B84" s="106" t="str">
        <f>'3 - Référentiel LABEL ECOPROD '!B84</f>
        <v>Avez-vous mis en place des mesures de réduction drastique des produits en plastique à usage unique ?</v>
      </c>
      <c r="C84" s="164">
        <f>INDEX(TabResu,MATCH(A84,'3 - Référentiel LABEL ECOPROD '!$A$3:$A$108,0),4)</f>
        <v>0</v>
      </c>
      <c r="D84" s="416" t="str">
        <f>INDEX(TabResu,MATCH(A84,'3 - Référentiel LABEL ECOPROD '!$A$3:$A$108,0),5)</f>
        <v/>
      </c>
      <c r="E84" s="403"/>
      <c r="F84" s="498"/>
      <c r="G84" s="498"/>
      <c r="H84" s="508" t="s">
        <v>359</v>
      </c>
      <c r="I84" s="446" t="s">
        <v>352</v>
      </c>
      <c r="J84" s="2"/>
      <c r="K84" s="49" t="str">
        <f>INDEX(TabResu,MATCH($A84,'3 - Référentiel LABEL ECOPROD '!$A$3:$A$108,0),9)</f>
        <v/>
      </c>
      <c r="M84" s="2"/>
      <c r="N84" s="49" t="str">
        <f>INDEX(TabResu,MATCH($A84,'3 - Référentiel LABEL ECOPROD '!$A$3:$A$108,0),9)</f>
        <v/>
      </c>
      <c r="P84" s="499"/>
      <c r="Q84" s="499"/>
      <c r="S84" s="499" t="str">
        <f>IF(AND(C84="OUI",J84&lt;&gt;"NON",OR(P84="OUI",Q84="OUI")),"OUI",IF(AND(J84="OUI",OR(P84="OUI",Q84="OUI")),"OUI","NON"))</f>
        <v>NON</v>
      </c>
      <c r="T84" s="499"/>
      <c r="U84" s="499"/>
      <c r="V84" s="500"/>
      <c r="W84" s="500"/>
      <c r="Y84" s="2"/>
      <c r="Z84" s="49" t="str">
        <f>INDEX(TabResu,MATCH($A84,'3 - Référentiel LABEL ECOPROD '!$A$3:$A$108,0),13)</f>
        <v/>
      </c>
    </row>
    <row r="85" spans="1:26" ht="84" thickTop="1" thickBot="1">
      <c r="A85" s="103" t="str">
        <f>'3 - Référentiel LABEL ECOPROD '!A85</f>
        <v>H7</v>
      </c>
      <c r="B85" s="68" t="str">
        <f>'3 - Référentiel LABEL ECOPROD '!B85</f>
        <v>En cas d'offre de restauration :  
Un repas 100% végétarien 1 jour sur 5 (si les repas sont uniques) ou tous les jours (si possibilité de choisir entre plusieurs plats)
Et 
De la viande rouge au maximum 1 jour sur 5.</v>
      </c>
      <c r="C85" s="164">
        <f>INDEX(TabResu,MATCH(A85,'3 - Référentiel LABEL ECOPROD '!$A$3:$A$108,0),4)</f>
        <v>0</v>
      </c>
      <c r="D85" s="416" t="str">
        <f>INDEX(TabResu,MATCH(A85,'3 - Référentiel LABEL ECOPROD '!$A$3:$A$108,0),5)</f>
        <v/>
      </c>
      <c r="E85" s="403"/>
      <c r="F85" s="498"/>
      <c r="G85" s="498"/>
      <c r="H85" s="445" t="s">
        <v>360</v>
      </c>
      <c r="I85" s="446" t="s">
        <v>212</v>
      </c>
      <c r="J85" s="2"/>
      <c r="K85" s="49" t="str">
        <f>INDEX(TabResu,MATCH($A85,'3 - Référentiel LABEL ECOPROD '!$A$3:$A$108,0),9)</f>
        <v/>
      </c>
      <c r="M85" s="2"/>
      <c r="N85" s="49" t="str">
        <f>INDEX(TabResu,MATCH($A85,'3 - Référentiel LABEL ECOPROD '!$A$3:$A$108,0),9)</f>
        <v/>
      </c>
      <c r="P85" s="499"/>
      <c r="Q85" s="499"/>
      <c r="S85" s="499" t="str">
        <f>IF(AND(C85="OUI",J85&lt;&gt;"NON",OR(P85="OUI",Q85="OUI")),"OUI",IF(AND(J85="OUI",OR(P85="OUI",Q85="OUI")),"OUI","NON"))</f>
        <v>NON</v>
      </c>
      <c r="T85" s="499"/>
      <c r="U85" s="499"/>
      <c r="V85" s="500"/>
      <c r="W85" s="500"/>
      <c r="Y85" s="2"/>
      <c r="Z85" s="49" t="str">
        <f>INDEX(TabResu,MATCH($A85,'3 - Référentiel LABEL ECOPROD '!$A$3:$A$108,0),13)</f>
        <v/>
      </c>
    </row>
    <row r="86" spans="1:26" ht="30" customHeight="1" thickTop="1" thickBot="1">
      <c r="A86" s="97" t="str">
        <f>'3 - Référentiel LABEL ECOPROD '!A86</f>
        <v>H8</v>
      </c>
      <c r="B86" s="64" t="str">
        <f>'3 - Référentiel LABEL ECOPROD '!B86</f>
        <v>En cas d'offre de restauration celle-ci était-elle majoritairement composé de produits locaux, de saison ou bio ?</v>
      </c>
      <c r="C86" s="165">
        <f>INDEX(TabResu,MATCH(A86,'3 - Référentiel LABEL ECOPROD '!$A$3:$A$108,0),4)</f>
        <v>0</v>
      </c>
      <c r="D86" s="416" t="str">
        <f>INDEX(TabResu,MATCH(A86,'3 - Référentiel LABEL ECOPROD '!$A$3:$A$108,0),5)</f>
        <v/>
      </c>
      <c r="E86" s="403"/>
      <c r="F86" s="498"/>
      <c r="G86" s="498"/>
      <c r="H86" s="508" t="s">
        <v>211</v>
      </c>
      <c r="I86" s="446" t="s">
        <v>212</v>
      </c>
      <c r="J86" s="3"/>
      <c r="K86" s="49" t="str">
        <f>INDEX(TabResu,MATCH($A86,'3 - Référentiel LABEL ECOPROD '!$A$3:$A$108,0),9)</f>
        <v/>
      </c>
      <c r="M86" s="3"/>
      <c r="N86" s="49" t="str">
        <f>INDEX(TabResu,MATCH($A86,'3 - Référentiel LABEL ECOPROD '!$A$3:$A$108,0),9)</f>
        <v/>
      </c>
      <c r="P86" s="499"/>
      <c r="Q86" s="499"/>
      <c r="S86" s="499" t="str">
        <f>IF(AND(C86="OUI",J86&lt;&gt;"NON",OR(P86="OUI",Q86="OUI")),"OUI",IF(AND(J86="OUI",OR(P86="OUI",Q86="OUI")),"OUI","NON"))</f>
        <v>NON</v>
      </c>
      <c r="T86" s="499"/>
      <c r="U86" s="499"/>
      <c r="V86" s="500"/>
      <c r="W86" s="500"/>
      <c r="Y86" s="3"/>
      <c r="Z86" s="49" t="str">
        <f>INDEX(TabResu,MATCH($A86,'3 - Référentiel LABEL ECOPROD '!$A$3:$A$108,0),13)</f>
        <v/>
      </c>
    </row>
    <row r="87" spans="1:26" ht="30" customHeight="1" thickTop="1" thickBot="1">
      <c r="A87" s="92" t="str">
        <f>'3 - Référentiel LABEL ECOPROD '!A87</f>
        <v>H9</v>
      </c>
      <c r="B87" s="93" t="str">
        <f>'3 - Référentiel LABEL ECOPROD '!B87</f>
        <v>La table de régie propose-t-elle majoritairement des produits en vrac, bio, en circuit court et/ou de saison ?</v>
      </c>
      <c r="C87" s="165">
        <f>INDEX(TabResu,MATCH(A87,'3 - Référentiel LABEL ECOPROD '!$A$3:$A$108,0),4)</f>
        <v>0</v>
      </c>
      <c r="D87" s="416" t="str">
        <f>INDEX(TabResu,MATCH(A87,'3 - Référentiel LABEL ECOPROD '!$A$3:$A$108,0),5)</f>
        <v/>
      </c>
      <c r="E87" s="403"/>
      <c r="F87" s="498"/>
      <c r="G87" s="498"/>
      <c r="H87" s="508" t="s">
        <v>213</v>
      </c>
      <c r="I87" s="446" t="s">
        <v>214</v>
      </c>
      <c r="J87" s="3"/>
      <c r="K87" s="49" t="str">
        <f>INDEX(TabResu,MATCH($A87,'3 - Référentiel LABEL ECOPROD '!$A$3:$A$108,0),9)</f>
        <v/>
      </c>
      <c r="M87" s="3"/>
      <c r="N87" s="49" t="str">
        <f>INDEX(TabResu,MATCH($A87,'3 - Référentiel LABEL ECOPROD '!$A$3:$A$108,0),9)</f>
        <v/>
      </c>
      <c r="P87" s="499"/>
      <c r="Q87" s="499"/>
      <c r="S87" s="499" t="str">
        <f>IF(AND(C87="OUI",J87&lt;&gt;"NON",OR(P87="OUI",Q87="OUI")),"OUI",IF(AND(J87="OUI",OR(P87="OUI",Q87="OUI")),"OUI","NON"))</f>
        <v>NON</v>
      </c>
      <c r="T87" s="499"/>
      <c r="U87" s="499"/>
      <c r="V87" s="500"/>
      <c r="W87" s="500"/>
      <c r="Y87" s="3"/>
      <c r="Z87" s="49" t="str">
        <f>INDEX(TabResu,MATCH($A87,'3 - Référentiel LABEL ECOPROD '!$A$3:$A$108,0),13)</f>
        <v/>
      </c>
    </row>
    <row r="88" spans="1:26" ht="42.6" thickTop="1" thickBot="1">
      <c r="A88" s="102" t="str">
        <f>'3 - Référentiel LABEL ECOPROD '!A88</f>
        <v>H10</v>
      </c>
      <c r="B88" s="76" t="str">
        <f>'3 - Référentiel LABEL ECOPROD '!B88</f>
        <v>Les excédents de nourriture ont-ils majoritairement été donnés aux membres de l'équipe, à des banques alimentaires et/ou à des organisations caritatives locales ? Les aliments qui n'ont pu être donnés ont-ils été triés et compostés ?</v>
      </c>
      <c r="C88" s="165">
        <f>INDEX(TabResu,MATCH(A88,'3 - Référentiel LABEL ECOPROD '!$A$3:$A$108,0),4)</f>
        <v>0</v>
      </c>
      <c r="D88" s="416" t="str">
        <f>INDEX(TabResu,MATCH(A88,'3 - Référentiel LABEL ECOPROD '!$A$3:$A$108,0),5)</f>
        <v/>
      </c>
      <c r="E88" s="403"/>
      <c r="F88" s="498"/>
      <c r="G88" s="498"/>
      <c r="H88" s="508" t="s">
        <v>361</v>
      </c>
      <c r="I88" s="452"/>
      <c r="J88" s="3"/>
      <c r="K88" s="49" t="str">
        <f>INDEX(TabResu,MATCH($A88,'3 - Référentiel LABEL ECOPROD '!$A$3:$A$108,0),9)</f>
        <v/>
      </c>
      <c r="M88" s="3"/>
      <c r="N88" s="49" t="str">
        <f>INDEX(TabResu,MATCH($A88,'3 - Référentiel LABEL ECOPROD '!$A$3:$A$108,0),9)</f>
        <v/>
      </c>
      <c r="P88" s="499"/>
      <c r="Q88" s="499"/>
      <c r="S88" s="499" t="str">
        <f>IF(AND(C88="OUI",J88&lt;&gt;"NON",OR(P88="OUI",Q88="OUI")),"OUI",IF(AND(J88="OUI",OR(P88="OUI",Q88="OUI")),"OUI","NON"))</f>
        <v>NON</v>
      </c>
      <c r="T88" s="499"/>
      <c r="U88" s="499"/>
      <c r="V88" s="500"/>
      <c r="W88" s="500"/>
      <c r="Y88" s="3"/>
      <c r="Z88" s="49" t="str">
        <f>INDEX(TabResu,MATCH($A88,'3 - Référentiel LABEL ECOPROD '!$A$3:$A$108,0),13)</f>
        <v/>
      </c>
    </row>
    <row r="89" spans="1:26" ht="24.9" customHeight="1" thickBot="1">
      <c r="A89" s="78" t="str">
        <f>'3 - Référentiel LABEL ECOPROD '!A89</f>
        <v>MOYENS TECHNIQUES DE PRODUCTION</v>
      </c>
      <c r="B89" s="79"/>
      <c r="C89" s="135"/>
      <c r="D89" s="48"/>
      <c r="E89" s="131"/>
      <c r="F89" s="457"/>
      <c r="G89" s="457"/>
      <c r="H89" s="443"/>
      <c r="I89" s="444"/>
      <c r="J89" s="135"/>
      <c r="K89" s="439"/>
      <c r="M89" s="135"/>
      <c r="N89" s="439"/>
      <c r="P89" s="45"/>
      <c r="Q89" s="45"/>
      <c r="S89" s="45"/>
      <c r="T89" s="45"/>
      <c r="U89" s="45"/>
      <c r="V89" s="457"/>
      <c r="W89" s="457"/>
      <c r="Y89" s="199"/>
      <c r="Z89" s="461"/>
    </row>
    <row r="90" spans="1:26" ht="29.25" customHeight="1" thickBot="1">
      <c r="A90" s="86" t="str">
        <f>'3 - Référentiel LABEL ECOPROD '!A90</f>
        <v>Electricité et éclairage</v>
      </c>
      <c r="B90" s="87"/>
      <c r="C90" s="133"/>
      <c r="D90" s="42"/>
      <c r="E90" s="406"/>
      <c r="F90" s="402"/>
      <c r="G90" s="402"/>
      <c r="H90" s="402"/>
      <c r="I90" s="134"/>
      <c r="J90" s="133"/>
      <c r="K90" s="42"/>
      <c r="M90" s="133"/>
      <c r="N90" s="42"/>
      <c r="P90" s="455"/>
      <c r="Q90" s="42"/>
      <c r="S90" s="42"/>
      <c r="T90" s="42"/>
      <c r="U90" s="42"/>
      <c r="V90" s="402"/>
      <c r="W90" s="402"/>
      <c r="Y90" s="200"/>
      <c r="Z90" s="42"/>
    </row>
    <row r="91" spans="1:26" ht="30" customHeight="1" thickTop="1" thickBot="1">
      <c r="A91" s="109" t="str">
        <f>'3 - Référentiel LABEL ECOPROD '!A91</f>
        <v>I1.1</v>
      </c>
      <c r="B91" s="76" t="str">
        <f>'3 - Référentiel LABEL ECOPROD '!B91</f>
        <v>Pour les tournages en extérieur, avez-vous eu recours majoritairement à de la lumière naturelle plutôt que de la lumière artificielle ?</v>
      </c>
      <c r="C91" s="165">
        <f>INDEX(TabResu,MATCH(A91,'3 - Référentiel LABEL ECOPROD '!$A$3:$A$108,0),4)</f>
        <v>0</v>
      </c>
      <c r="D91" s="421" t="str">
        <f>INDEX(TabResu,MATCH(A91,'3 - Référentiel LABEL ECOPROD '!$A$3:$A$108,0),5)</f>
        <v/>
      </c>
      <c r="E91" s="403"/>
      <c r="F91" s="498"/>
      <c r="G91" s="498"/>
      <c r="H91" s="508" t="s">
        <v>540</v>
      </c>
      <c r="I91" s="446"/>
      <c r="J91" s="3"/>
      <c r="K91" s="138" t="str">
        <f>INDEX(TabResu,MATCH($A91,'3 - Référentiel LABEL ECOPROD '!$A$3:$A$108,0),9)</f>
        <v/>
      </c>
      <c r="M91" s="3"/>
      <c r="N91" s="138" t="str">
        <f>INDEX(TabResu,MATCH($A91,'3 - Référentiel LABEL ECOPROD '!$A$3:$A$108,0),9)</f>
        <v/>
      </c>
      <c r="P91" s="499"/>
      <c r="Q91" s="499"/>
      <c r="S91" s="499" t="str">
        <f>IF(AND(C91="OUI",J91&lt;&gt;"NON",OR(P91="OUI",Q91="OUI")),"OUI",IF(AND(J91="OUI",OR(P91="OUI",Q91="OUI")),"OUI","NON"))</f>
        <v>NON</v>
      </c>
      <c r="T91" s="499"/>
      <c r="U91" s="499"/>
      <c r="V91" s="500"/>
      <c r="W91" s="500"/>
      <c r="Y91" s="3"/>
      <c r="Z91" s="138" t="str">
        <f>INDEX(TabResu,MATCH($A91,'3 - Référentiel LABEL ECOPROD '!$A$3:$A$108,0),13)</f>
        <v/>
      </c>
    </row>
    <row r="92" spans="1:26" ht="30" customHeight="1" thickTop="1" thickBot="1">
      <c r="A92" s="110" t="str">
        <f>'3 - Référentiel LABEL ECOPROD '!A92</f>
        <v>I1.2</v>
      </c>
      <c r="B92" s="64" t="str">
        <f>'3 - Référentiel LABEL ECOPROD '!B92</f>
        <v>La production s'est-elle assurée de recourir au maximum à des appareils d'éclairage écoénergétiques tels que des LEDs ?</v>
      </c>
      <c r="C92" s="165">
        <f>INDEX(TabResu,MATCH(A92,'3 - Référentiel LABEL ECOPROD '!$A$3:$A$108,0),4)</f>
        <v>0</v>
      </c>
      <c r="D92" s="421" t="str">
        <f>INDEX(TabResu,MATCH(A92,'3 - Référentiel LABEL ECOPROD '!$A$3:$A$108,0),5)</f>
        <v/>
      </c>
      <c r="E92" s="403"/>
      <c r="F92" s="498"/>
      <c r="G92" s="498"/>
      <c r="H92" s="508" t="s">
        <v>540</v>
      </c>
      <c r="I92" s="446"/>
      <c r="J92" s="3"/>
      <c r="K92" s="138" t="str">
        <f>INDEX(TabResu,MATCH($A92,'3 - Référentiel LABEL ECOPROD '!$A$3:$A$108,0),9)</f>
        <v/>
      </c>
      <c r="M92" s="3"/>
      <c r="N92" s="138" t="str">
        <f>INDEX(TabResu,MATCH($A92,'3 - Référentiel LABEL ECOPROD '!$A$3:$A$108,0),9)</f>
        <v/>
      </c>
      <c r="P92" s="499"/>
      <c r="Q92" s="499"/>
      <c r="S92" s="499" t="str">
        <f>IF(AND(C92="OUI",J92&lt;&gt;"NON",OR(P92="OUI",Q92="OUI")),"OUI",IF(AND(J92="OUI",OR(P92="OUI",Q92="OUI")),"OUI","NON"))</f>
        <v>NON</v>
      </c>
      <c r="T92" s="499"/>
      <c r="U92" s="499"/>
      <c r="V92" s="500"/>
      <c r="W92" s="500"/>
      <c r="Y92" s="3"/>
      <c r="Z92" s="138" t="str">
        <f>INDEX(TabResu,MATCH($A92,'3 - Référentiel LABEL ECOPROD '!$A$3:$A$108,0),13)</f>
        <v/>
      </c>
    </row>
    <row r="93" spans="1:26" ht="30" customHeight="1" thickTop="1" thickBot="1">
      <c r="A93" s="111" t="str">
        <f>'3 - Référentiel LABEL ECOPROD '!A93</f>
        <v>I2</v>
      </c>
      <c r="B93" s="93" t="str">
        <f>'3 - Référentiel LABEL ECOPROD '!B93</f>
        <v>Avez-vous sensibilisé vos équipes à la sobriété énergétique ?</v>
      </c>
      <c r="C93" s="165">
        <f>INDEX(TabResu,MATCH(A93,'3 - Référentiel LABEL ECOPROD '!$A$3:$A$108,0),4)</f>
        <v>0</v>
      </c>
      <c r="D93" s="421" t="str">
        <f>INDEX(TabResu,MATCH(A93,'3 - Référentiel LABEL ECOPROD '!$A$3:$A$108,0),5)</f>
        <v/>
      </c>
      <c r="E93" s="403"/>
      <c r="F93" s="498"/>
      <c r="G93" s="498"/>
      <c r="H93" s="508" t="s">
        <v>216</v>
      </c>
      <c r="I93" s="446" t="s">
        <v>217</v>
      </c>
      <c r="J93" s="3"/>
      <c r="K93" s="138" t="str">
        <f>INDEX(TabResu,MATCH($A93,'3 - Référentiel LABEL ECOPROD '!$A$3:$A$108,0),9)</f>
        <v/>
      </c>
      <c r="M93" s="3"/>
      <c r="N93" s="138" t="str">
        <f>INDEX(TabResu,MATCH($A93,'3 - Référentiel LABEL ECOPROD '!$A$3:$A$108,0),9)</f>
        <v/>
      </c>
      <c r="P93" s="499"/>
      <c r="Q93" s="499"/>
      <c r="S93" s="499" t="str">
        <f>IF(AND(C93="OUI",J93&lt;&gt;"NON",OR(P93="OUI",Q93="OUI")),"OUI",IF(AND(J93="OUI",OR(P93="OUI",Q93="OUI")),"OUI","NON"))</f>
        <v>NON</v>
      </c>
      <c r="T93" s="499"/>
      <c r="U93" s="499"/>
      <c r="V93" s="500"/>
      <c r="W93" s="500"/>
      <c r="Y93" s="3"/>
      <c r="Z93" s="138" t="str">
        <f>INDEX(TabResu,MATCH($A93,'3 - Référentiel LABEL ECOPROD '!$A$3:$A$108,0),13)</f>
        <v/>
      </c>
    </row>
    <row r="94" spans="1:26" ht="29.25" customHeight="1" thickBot="1">
      <c r="A94" s="86" t="str">
        <f>'3 - Référentiel LABEL ECOPROD '!A94</f>
        <v>Effets spéciaux</v>
      </c>
      <c r="B94" s="87"/>
      <c r="C94" s="136"/>
      <c r="D94" s="42"/>
      <c r="E94" s="406"/>
      <c r="F94" s="402"/>
      <c r="G94" s="402"/>
      <c r="H94" s="402"/>
      <c r="I94" s="134"/>
      <c r="J94" s="136"/>
      <c r="K94" s="42"/>
      <c r="M94" s="136"/>
      <c r="N94" s="42"/>
      <c r="P94" s="455"/>
      <c r="Q94" s="42"/>
      <c r="S94" s="42"/>
      <c r="T94" s="42"/>
      <c r="U94" s="42"/>
      <c r="V94" s="402"/>
      <c r="W94" s="402"/>
      <c r="Y94" s="201"/>
      <c r="Z94" s="42">
        <f>INDEX(TabResu,MATCH($A94,'3 - Référentiel LABEL ECOPROD '!$A$3:$A$108,0),13)</f>
        <v>0</v>
      </c>
    </row>
    <row r="95" spans="1:26" ht="44.4" thickTop="1" thickBot="1">
      <c r="A95" s="112" t="str">
        <f>'3 - Référentiel LABEL ECOPROD '!A95</f>
        <v>I3</v>
      </c>
      <c r="B95" s="81" t="str">
        <f>'3 - Référentiel LABEL ECOPROD '!B95</f>
        <v>La production a-t-elle eu recours à des effets spéciaux physiques risquant d'endommager l'environnement et/ou incluant la destruction de biens et de ressources ?</v>
      </c>
      <c r="C95" s="165">
        <f>INDEX(TabResu,MATCH(A95,'3 - Référentiel LABEL ECOPROD '!$A$3:$A$108,0),4)</f>
        <v>0</v>
      </c>
      <c r="D95" s="421" t="str">
        <f>INDEX(TabResu,MATCH(A95,'3 - Référentiel LABEL ECOPROD '!$A$3:$A$108,0),5)</f>
        <v/>
      </c>
      <c r="E95" s="403"/>
      <c r="F95" s="498"/>
      <c r="G95" s="498"/>
      <c r="H95" s="515" t="s">
        <v>541</v>
      </c>
      <c r="I95" s="446"/>
      <c r="J95" s="3"/>
      <c r="K95" s="138" t="str">
        <f>INDEX(TabResu,MATCH($A95,'3 - Référentiel LABEL ECOPROD '!$A$3:$A$108,0),9)</f>
        <v/>
      </c>
      <c r="M95" s="3"/>
      <c r="N95" s="138" t="str">
        <f>INDEX(TabResu,MATCH($A95,'3 - Référentiel LABEL ECOPROD '!$A$3:$A$108,0),9)</f>
        <v/>
      </c>
      <c r="P95" s="499"/>
      <c r="Q95" s="499"/>
      <c r="S95" s="499" t="str">
        <f>IF(AND(C95="OUI",J95&lt;&gt;"NON",OR(P95="OUI",Q95="OUI")),"OUI",IF(AND(J95="OUI",OR(P95="OUI",Q95="OUI")),"OUI","NON"))</f>
        <v>NON</v>
      </c>
      <c r="T95" s="499"/>
      <c r="U95" s="499"/>
      <c r="V95" s="500"/>
      <c r="W95" s="500"/>
      <c r="Y95" s="3"/>
      <c r="Z95" s="138" t="str">
        <f>INDEX(TabResu,MATCH($A95,'3 - Référentiel LABEL ECOPROD '!$A$3:$A$108,0),13)</f>
        <v/>
      </c>
    </row>
    <row r="96" spans="1:26" ht="29.25" customHeight="1" thickBot="1">
      <c r="A96" s="86" t="str">
        <f>'3 - Référentiel LABEL ECOPROD '!A96</f>
        <v>Divers</v>
      </c>
      <c r="B96" s="87"/>
      <c r="C96" s="136"/>
      <c r="D96" s="42"/>
      <c r="E96" s="406"/>
      <c r="F96" s="402"/>
      <c r="G96" s="402"/>
      <c r="H96" s="402"/>
      <c r="I96" s="134"/>
      <c r="J96" s="136"/>
      <c r="K96" s="42"/>
      <c r="M96" s="136"/>
      <c r="N96" s="42"/>
      <c r="P96" s="455"/>
      <c r="Q96" s="42"/>
      <c r="S96" s="42"/>
      <c r="T96" s="42"/>
      <c r="U96" s="42"/>
      <c r="V96" s="402"/>
      <c r="W96" s="402"/>
      <c r="Y96" s="201"/>
      <c r="Z96" s="42">
        <f>INDEX(TabResu,MATCH($A96,'3 - Référentiel LABEL ECOPROD '!$A$3:$A$108,0),13)</f>
        <v>0</v>
      </c>
    </row>
    <row r="97" spans="1:41" ht="30" customHeight="1" thickTop="1" thickBot="1">
      <c r="A97" s="109" t="str">
        <f>'3 - Référentiel LABEL ECOPROD '!A97</f>
        <v>I4</v>
      </c>
      <c r="B97" s="76" t="str">
        <f>'3 - Référentiel LABEL ECOPROD '!B97</f>
        <v>Pour les prises de vue aériennes, avez-vous privilégié les drones, ULM et solutions douces ?</v>
      </c>
      <c r="C97" s="165">
        <f>INDEX(TabResu,MATCH(A97,'3 - Référentiel LABEL ECOPROD '!$A$3:$A$108,0),4)</f>
        <v>0</v>
      </c>
      <c r="D97" s="421" t="str">
        <f>INDEX(TabResu,MATCH(A97,'3 - Référentiel LABEL ECOPROD '!$A$3:$A$108,0),5)</f>
        <v/>
      </c>
      <c r="E97" s="403"/>
      <c r="F97" s="498"/>
      <c r="G97" s="498"/>
      <c r="H97" s="508" t="s">
        <v>362</v>
      </c>
      <c r="I97" s="517" t="s">
        <v>218</v>
      </c>
      <c r="J97" s="3"/>
      <c r="K97" s="138" t="str">
        <f>INDEX(TabResu,MATCH($A97,'3 - Référentiel LABEL ECOPROD '!$A$3:$A$108,0),9)</f>
        <v/>
      </c>
      <c r="M97" s="3"/>
      <c r="N97" s="138" t="str">
        <f>INDEX(TabResu,MATCH($A97,'3 - Référentiel LABEL ECOPROD '!$A$3:$A$108,0),9)</f>
        <v/>
      </c>
      <c r="P97" s="499"/>
      <c r="Q97" s="499"/>
      <c r="S97" s="499" t="str">
        <f>IF(AND(C97="OUI",J97&lt;&gt;"NON",OR(P97="OUI",Q97="OUI")),"OUI",IF(AND(J97="OUI",OR(P97="OUI",Q97="OUI")),"OUI","NON"))</f>
        <v>NON</v>
      </c>
      <c r="T97" s="499"/>
      <c r="U97" s="499"/>
      <c r="V97" s="500"/>
      <c r="W97" s="500"/>
      <c r="Y97" s="3"/>
      <c r="Z97" s="138" t="str">
        <f>INDEX(TabResu,MATCH($A97,'3 - Référentiel LABEL ECOPROD '!$A$3:$A$108,0),13)</f>
        <v/>
      </c>
    </row>
    <row r="98" spans="1:41" ht="30" customHeight="1" thickBot="1">
      <c r="A98" s="110" t="str">
        <f>'3 - Référentiel LABEL ECOPROD '!A98</f>
        <v>I5</v>
      </c>
      <c r="B98" s="64" t="str">
        <f>'3 - Référentiel LABEL ECOPROD '!B98</f>
        <v>Avez-vous adapté les formats de tournage aux formats de diffusion et de livraison ?</v>
      </c>
      <c r="C98" s="165">
        <f>INDEX(TabResu,MATCH(A98,'3 - Référentiel LABEL ECOPROD '!$A$3:$A$108,0),4)</f>
        <v>0</v>
      </c>
      <c r="D98" s="421" t="str">
        <f>INDEX(TabResu,MATCH(A98,'3 - Référentiel LABEL ECOPROD '!$A$3:$A$108,0),5)</f>
        <v/>
      </c>
      <c r="E98" s="403"/>
      <c r="F98" s="504"/>
      <c r="G98" s="504"/>
      <c r="H98" s="508" t="s">
        <v>484</v>
      </c>
      <c r="I98" s="446" t="s">
        <v>219</v>
      </c>
      <c r="J98" s="3"/>
      <c r="K98" s="138" t="str">
        <f>INDEX(TabResu,MATCH($A98,'3 - Référentiel LABEL ECOPROD '!$A$3:$A$108,0),9)</f>
        <v/>
      </c>
      <c r="M98" s="3"/>
      <c r="N98" s="138" t="str">
        <f>INDEX(TabResu,MATCH($A98,'3 - Référentiel LABEL ECOPROD '!$A$3:$A$108,0),9)</f>
        <v/>
      </c>
      <c r="P98" s="499"/>
      <c r="Q98" s="499"/>
      <c r="S98" s="499" t="str">
        <f>IF(AND(C98="OUI",J98&lt;&gt;"NON",OR(P98="OUI",Q98="OUI")),"OUI",IF(AND(J98="OUI",OR(P98="OUI",Q98="OUI")),"OUI","NON"))</f>
        <v>NON</v>
      </c>
      <c r="T98" s="499"/>
      <c r="U98" s="499"/>
      <c r="V98" s="500"/>
      <c r="W98" s="500"/>
      <c r="Y98" s="3"/>
      <c r="Z98" s="138" t="str">
        <f>INDEX(TabResu,MATCH($A98,'3 - Référentiel LABEL ECOPROD '!$A$3:$A$108,0),13)</f>
        <v/>
      </c>
    </row>
    <row r="99" spans="1:41" ht="30" customHeight="1" thickTop="1" thickBot="1">
      <c r="A99" s="110" t="str">
        <f>'3 - Référentiel LABEL ECOPROD '!A99</f>
        <v>I6</v>
      </c>
      <c r="B99" s="64" t="str">
        <f>'3 - Référentiel LABEL ECOPROD '!B99</f>
        <v>Avez-vous limité le recours aux consommables techniques (piles non rechargeables, gaffer, gélatines,...) ?</v>
      </c>
      <c r="C99" s="165">
        <f>INDEX(TabResu,MATCH(A99,'3 - Référentiel LABEL ECOPROD '!$A$3:$A$108,0),4)</f>
        <v>0</v>
      </c>
      <c r="D99" s="421" t="str">
        <f>INDEX(TabResu,MATCH(A99,'3 - Référentiel LABEL ECOPROD '!$A$3:$A$108,0),5)</f>
        <v/>
      </c>
      <c r="E99" s="403"/>
      <c r="F99" s="498"/>
      <c r="G99" s="498"/>
      <c r="H99" s="508" t="s">
        <v>542</v>
      </c>
      <c r="I99" s="446" t="s">
        <v>215</v>
      </c>
      <c r="J99" s="3"/>
      <c r="K99" s="138" t="str">
        <f>INDEX(TabResu,MATCH($A99,'3 - Référentiel LABEL ECOPROD '!$A$3:$A$108,0),9)</f>
        <v/>
      </c>
      <c r="M99" s="3"/>
      <c r="N99" s="138" t="str">
        <f>INDEX(TabResu,MATCH($A99,'3 - Référentiel LABEL ECOPROD '!$A$3:$A$108,0),9)</f>
        <v/>
      </c>
      <c r="P99" s="499"/>
      <c r="Q99" s="499"/>
      <c r="S99" s="499" t="str">
        <f>IF(AND(C99="OUI",J99&lt;&gt;"NON",OR(P99="OUI",Q99="OUI")),"OUI",IF(AND(J99="OUI",OR(P99="OUI",Q99="OUI")),"OUI","NON"))</f>
        <v>NON</v>
      </c>
      <c r="T99" s="499"/>
      <c r="U99" s="499"/>
      <c r="V99" s="500"/>
      <c r="W99" s="500"/>
      <c r="Y99" s="3"/>
      <c r="Z99" s="138" t="str">
        <f>INDEX(TabResu,MATCH($A99,'3 - Référentiel LABEL ECOPROD '!$A$3:$A$108,0),13)</f>
        <v/>
      </c>
    </row>
    <row r="100" spans="1:41" ht="42.6" thickTop="1" thickBot="1">
      <c r="A100" s="100" t="str">
        <f>'3 - Référentiel LABEL ECOPROD '!A100</f>
        <v>I7</v>
      </c>
      <c r="B100" s="64" t="str">
        <f>'3 - Référentiel LABEL ECOPROD '!B100</f>
        <v>La production s'est-elle assurée du suivi et du bon tri et recyclage des piles (rechargeables ou non) et plus globalement des Déchets d'Equipements Electriques et Electroniques (DEEE) et des déchets dangereux ?</v>
      </c>
      <c r="C100" s="165">
        <f>INDEX(TabResu,MATCH(A100,'3 - Référentiel LABEL ECOPROD '!$A$3:$A$108,0),4)</f>
        <v>0</v>
      </c>
      <c r="D100" s="421" t="str">
        <f>INDEX(TabResu,MATCH(A100,'3 - Référentiel LABEL ECOPROD '!$A$3:$A$108,0),5)</f>
        <v/>
      </c>
      <c r="E100" s="403"/>
      <c r="F100" s="498"/>
      <c r="G100" s="498"/>
      <c r="H100" s="508" t="s">
        <v>220</v>
      </c>
      <c r="I100" s="446" t="s">
        <v>221</v>
      </c>
      <c r="J100" s="3"/>
      <c r="K100" s="138" t="str">
        <f>INDEX(TabResu,MATCH($A100,'3 - Référentiel LABEL ECOPROD '!$A$3:$A$108,0),9)</f>
        <v/>
      </c>
      <c r="M100" s="3"/>
      <c r="N100" s="138" t="str">
        <f>INDEX(TabResu,MATCH($A100,'3 - Référentiel LABEL ECOPROD '!$A$3:$A$108,0),9)</f>
        <v/>
      </c>
      <c r="P100" s="499"/>
      <c r="Q100" s="499"/>
      <c r="S100" s="499" t="str">
        <f>IF(AND(C100="OUI",J100&lt;&gt;"NON",OR(P100="OUI",Q100="OUI")),"OUI",IF(AND(J100="OUI",OR(P100="OUI",Q100="OUI")),"OUI","NON"))</f>
        <v>NON</v>
      </c>
      <c r="T100" s="499"/>
      <c r="U100" s="499"/>
      <c r="V100" s="500"/>
      <c r="W100" s="500"/>
      <c r="Y100" s="3"/>
      <c r="Z100" s="138" t="str">
        <f>INDEX(TabResu,MATCH($A100,'3 - Référentiel LABEL ECOPROD '!$A$3:$A$108,0),13)</f>
        <v/>
      </c>
    </row>
    <row r="101" spans="1:41" ht="24.9" customHeight="1" thickBot="1">
      <c r="A101" s="78" t="str">
        <f>'3 - Référentiel LABEL ECOPROD '!A101</f>
        <v>POST-PRODUCTION</v>
      </c>
      <c r="B101" s="79"/>
      <c r="C101" s="135"/>
      <c r="D101" s="36"/>
      <c r="E101" s="405"/>
      <c r="F101" s="457"/>
      <c r="G101" s="457"/>
      <c r="H101" s="441"/>
      <c r="I101" s="442"/>
      <c r="J101" s="135"/>
      <c r="K101" s="36"/>
      <c r="M101" s="135"/>
      <c r="N101" s="36"/>
      <c r="P101" s="45"/>
      <c r="Q101" s="45"/>
      <c r="S101" s="45"/>
      <c r="T101" s="45"/>
      <c r="U101" s="45"/>
      <c r="V101" s="457"/>
      <c r="W101" s="457"/>
      <c r="Y101" s="199"/>
      <c r="Z101" s="36"/>
    </row>
    <row r="102" spans="1:41" ht="42.6" thickTop="1" thickBot="1">
      <c r="A102" s="90" t="str">
        <f>'3 - Référentiel LABEL ECOPROD '!A102</f>
        <v>J1</v>
      </c>
      <c r="B102" s="64" t="str">
        <f>'3 - Référentiel LABEL ECOPROD '!B102</f>
        <v>Pour le nouveau matériel, la production et/ou le prestataire ont-ils privilégié des appareils reconditionnés, peu consommateurs d’énergie et certifiés par un label, comme l’étiquette énergie, le label Energy Star, le label TCO’03, l'écolabel, EPEAT etc. ?</v>
      </c>
      <c r="C102" s="165">
        <f>INDEX(TabResu,MATCH(A102,'3 - Référentiel LABEL ECOPROD '!$A$3:$A$108,0),4)</f>
        <v>0</v>
      </c>
      <c r="D102" s="416" t="str">
        <f>INDEX(TabResu,MATCH(A102,'3 - Référentiel LABEL ECOPROD '!$A$3:$A$108,0),5)</f>
        <v/>
      </c>
      <c r="E102" s="403"/>
      <c r="F102" s="498"/>
      <c r="G102" s="498"/>
      <c r="H102" s="508" t="s">
        <v>363</v>
      </c>
      <c r="I102" s="446"/>
      <c r="J102" s="3"/>
      <c r="K102" s="49" t="str">
        <f>INDEX(TabResu,MATCH($A102,'3 - Référentiel LABEL ECOPROD '!$A$3:$A$108,0),9)</f>
        <v/>
      </c>
      <c r="M102" s="3"/>
      <c r="N102" s="49" t="str">
        <f>INDEX(TabResu,MATCH($A102,'3 - Référentiel LABEL ECOPROD '!$A$3:$A$108,0),9)</f>
        <v/>
      </c>
      <c r="P102" s="499"/>
      <c r="Q102" s="499"/>
      <c r="S102" s="499" t="str">
        <f t="shared" ref="S102:S107" si="4">IF(AND(C102="OUI",J102&lt;&gt;"NON",OR(P102="OUI",Q102="OUI")),"OUI",IF(AND(J102="OUI",OR(P102="OUI",Q102="OUI")),"OUI","NON"))</f>
        <v>NON</v>
      </c>
      <c r="T102" s="499"/>
      <c r="U102" s="499"/>
      <c r="V102" s="500"/>
      <c r="W102" s="500"/>
      <c r="Y102" s="3"/>
      <c r="Z102" s="49" t="str">
        <f>INDEX(TabResu,MATCH($A102,'3 - Référentiel LABEL ECOPROD '!$A$3:$A$108,0),13)</f>
        <v/>
      </c>
    </row>
    <row r="103" spans="1:41" ht="30" customHeight="1" thickBot="1">
      <c r="A103" s="97" t="str">
        <f>'3 - Référentiel LABEL ECOPROD '!A103</f>
        <v>J2</v>
      </c>
      <c r="B103" s="113" t="str">
        <f>'3 - Référentiel LABEL ECOPROD '!B103</f>
        <v>Avez-vous utilisé des VFX plutôt que des SFX lorsque cela était moins impactant pour l'environnement ?</v>
      </c>
      <c r="C103" s="165">
        <f>INDEX(TabResu,MATCH(A103,'3 - Référentiel LABEL ECOPROD '!$A$3:$A$108,0),4)</f>
        <v>0</v>
      </c>
      <c r="D103" s="416" t="str">
        <f>INDEX(TabResu,MATCH(A103,'3 - Référentiel LABEL ECOPROD '!$A$3:$A$108,0),5)</f>
        <v/>
      </c>
      <c r="E103" s="403"/>
      <c r="F103" s="504"/>
      <c r="G103" s="504"/>
      <c r="H103" s="454" t="s">
        <v>222</v>
      </c>
      <c r="I103" s="446"/>
      <c r="J103" s="3"/>
      <c r="K103" s="49" t="str">
        <f>INDEX(TabResu,MATCH($A103,'3 - Référentiel LABEL ECOPROD '!$A$3:$A$108,0),9)</f>
        <v/>
      </c>
      <c r="M103" s="3"/>
      <c r="N103" s="49" t="str">
        <f>INDEX(TabResu,MATCH($A103,'3 - Référentiel LABEL ECOPROD '!$A$3:$A$108,0),9)</f>
        <v/>
      </c>
      <c r="P103" s="499"/>
      <c r="Q103" s="499"/>
      <c r="S103" s="499" t="str">
        <f t="shared" si="4"/>
        <v>NON</v>
      </c>
      <c r="T103" s="499"/>
      <c r="U103" s="499"/>
      <c r="V103" s="500"/>
      <c r="W103" s="500"/>
      <c r="Y103" s="3"/>
      <c r="Z103" s="49" t="str">
        <f>INDEX(TabResu,MATCH($A103,'3 - Référentiel LABEL ECOPROD '!$A$3:$A$108,0),13)</f>
        <v/>
      </c>
    </row>
    <row r="104" spans="1:41" ht="44.4" thickTop="1" thickBot="1">
      <c r="A104" s="97" t="str">
        <f>'3 - Référentiel LABEL ECOPROD '!A104</f>
        <v>J3</v>
      </c>
      <c r="B104" s="64" t="str">
        <f>'3 - Référentiel LABEL ECOPROD '!B104</f>
        <v>Des techniques de stockage et d'archivage numérique qui limitent les impacts énergétiques ont-ils été choisies ?</v>
      </c>
      <c r="C104" s="165">
        <f>INDEX(TabResu,MATCH(A104,'3 - Référentiel LABEL ECOPROD '!$A$3:$A$108,0),4)</f>
        <v>0</v>
      </c>
      <c r="D104" s="416" t="str">
        <f>INDEX(TabResu,MATCH(A104,'3 - Référentiel LABEL ECOPROD '!$A$3:$A$108,0),5)</f>
        <v/>
      </c>
      <c r="E104" s="403"/>
      <c r="F104" s="498"/>
      <c r="G104" s="498"/>
      <c r="H104" s="508" t="s">
        <v>364</v>
      </c>
      <c r="I104" s="446"/>
      <c r="J104" s="3"/>
      <c r="K104" s="49" t="str">
        <f>INDEX(TabResu,MATCH($A104,'3 - Référentiel LABEL ECOPROD '!$A$3:$A$108,0),9)</f>
        <v/>
      </c>
      <c r="M104" s="3"/>
      <c r="N104" s="49" t="str">
        <f>INDEX(TabResu,MATCH($A104,'3 - Référentiel LABEL ECOPROD '!$A$3:$A$108,0),9)</f>
        <v/>
      </c>
      <c r="P104" s="499"/>
      <c r="Q104" s="499"/>
      <c r="S104" s="499" t="str">
        <f t="shared" si="4"/>
        <v>NON</v>
      </c>
      <c r="T104" s="499"/>
      <c r="U104" s="499"/>
      <c r="V104" s="500"/>
      <c r="W104" s="500"/>
      <c r="Y104" s="3"/>
      <c r="Z104" s="49" t="str">
        <f>INDEX(TabResu,MATCH($A104,'3 - Référentiel LABEL ECOPROD '!$A$3:$A$108,0),13)</f>
        <v/>
      </c>
      <c r="AA104" s="55"/>
      <c r="AB104" s="55"/>
    </row>
    <row r="105" spans="1:41" ht="44.4" thickTop="1" thickBot="1">
      <c r="A105" s="97" t="str">
        <f>'3 - Référentiel LABEL ECOPROD '!A105</f>
        <v>J4</v>
      </c>
      <c r="B105" s="64" t="str">
        <f>'3 - Référentiel LABEL ECOPROD '!B105</f>
        <v>Avez-vous utilisé des images de stock ou d'archives pour limiter les tournages en extérieur ou aériens ?</v>
      </c>
      <c r="C105" s="165">
        <f>INDEX(TabResu,MATCH(A105,'3 - Référentiel LABEL ECOPROD '!$A$3:$A$108,0),4)</f>
        <v>0</v>
      </c>
      <c r="D105" s="416" t="str">
        <f>INDEX(TabResu,MATCH(A105,'3 - Référentiel LABEL ECOPROD '!$A$3:$A$108,0),5)</f>
        <v/>
      </c>
      <c r="E105" s="403"/>
      <c r="F105" s="498"/>
      <c r="G105" s="498"/>
      <c r="H105" s="508" t="s">
        <v>365</v>
      </c>
      <c r="I105" s="446"/>
      <c r="J105" s="3"/>
      <c r="K105" s="49" t="str">
        <f>INDEX(TabResu,MATCH($A105,'3 - Référentiel LABEL ECOPROD '!$A$3:$A$108,0),9)</f>
        <v/>
      </c>
      <c r="M105" s="3"/>
      <c r="N105" s="49" t="str">
        <f>INDEX(TabResu,MATCH($A105,'3 - Référentiel LABEL ECOPROD '!$A$3:$A$108,0),9)</f>
        <v/>
      </c>
      <c r="P105" s="499"/>
      <c r="Q105" s="499"/>
      <c r="S105" s="499" t="str">
        <f t="shared" si="4"/>
        <v>NON</v>
      </c>
      <c r="T105" s="499"/>
      <c r="U105" s="499"/>
      <c r="V105" s="500"/>
      <c r="W105" s="500"/>
      <c r="Y105" s="3"/>
      <c r="Z105" s="49" t="str">
        <f>INDEX(TabResu,MATCH($A105,'3 - Référentiel LABEL ECOPROD '!$A$3:$A$108,0),13)</f>
        <v/>
      </c>
    </row>
    <row r="106" spans="1:41" ht="30" customHeight="1" thickTop="1" thickBot="1">
      <c r="A106" s="97" t="str">
        <f>'3 - Référentiel LABEL ECOPROD '!A106</f>
        <v>J5</v>
      </c>
      <c r="B106" s="64" t="str">
        <f>'3 - Référentiel LABEL ECOPROD '!B106</f>
        <v>Une démarche assurant la suppression des rushs et versions de travail inutilisables ?</v>
      </c>
      <c r="C106" s="165">
        <f>INDEX(TabResu,MATCH(A106,'3 - Référentiel LABEL ECOPROD '!$A$3:$A$108,0),4)</f>
        <v>0</v>
      </c>
      <c r="D106" s="416" t="str">
        <f>INDEX(TabResu,MATCH(A106,'3 - Référentiel LABEL ECOPROD '!$A$3:$A$108,0),5)</f>
        <v/>
      </c>
      <c r="E106" s="403"/>
      <c r="F106" s="498"/>
      <c r="G106" s="498"/>
      <c r="H106" s="508" t="s">
        <v>322</v>
      </c>
      <c r="I106" s="452"/>
      <c r="J106" s="3"/>
      <c r="K106" s="49" t="str">
        <f>INDEX(TabResu,MATCH($A106,'3 - Référentiel LABEL ECOPROD '!$A$3:$A$108,0),9)</f>
        <v/>
      </c>
      <c r="M106" s="3"/>
      <c r="N106" s="49" t="str">
        <f>INDEX(TabResu,MATCH($A106,'3 - Référentiel LABEL ECOPROD '!$A$3:$A$108,0),9)</f>
        <v/>
      </c>
      <c r="P106" s="499"/>
      <c r="Q106" s="499"/>
      <c r="S106" s="499" t="str">
        <f t="shared" si="4"/>
        <v>NON</v>
      </c>
      <c r="T106" s="499"/>
      <c r="U106" s="499"/>
      <c r="V106" s="500"/>
      <c r="W106" s="500"/>
      <c r="Y106" s="3"/>
      <c r="Z106" s="49" t="str">
        <f>INDEX(TabResu,MATCH($A106,'3 - Référentiel LABEL ECOPROD '!$A$3:$A$108,0),13)</f>
        <v/>
      </c>
      <c r="AC106" s="55"/>
      <c r="AD106" s="55"/>
      <c r="AE106" s="55"/>
      <c r="AF106" s="55"/>
      <c r="AG106" s="55"/>
      <c r="AH106" s="55"/>
      <c r="AI106" s="55"/>
      <c r="AJ106" s="55"/>
      <c r="AK106" s="55"/>
      <c r="AL106" s="55"/>
      <c r="AM106" s="55"/>
      <c r="AN106" s="55"/>
      <c r="AO106" s="55"/>
    </row>
    <row r="107" spans="1:41" ht="30" customHeight="1" thickTop="1" thickBot="1">
      <c r="A107" s="97" t="str">
        <f>'3 - Référentiel LABEL ECOPROD '!A107</f>
        <v>J6</v>
      </c>
      <c r="B107" s="64" t="str">
        <f>'3 - Référentiel LABEL ECOPROD '!B107</f>
        <v>Des actions ont-elles été mises en place pour limiter la consommation énergétique de la post-production ?</v>
      </c>
      <c r="C107" s="165">
        <f>INDEX(TabResu,MATCH(A107,'3 - Référentiel LABEL ECOPROD '!$A$3:$A$108,0),4)</f>
        <v>0</v>
      </c>
      <c r="D107" s="416" t="str">
        <f>INDEX(TabResu,MATCH(A107,'3 - Référentiel LABEL ECOPROD '!$A$3:$A$108,0),5)</f>
        <v/>
      </c>
      <c r="E107" s="403"/>
      <c r="F107" s="498"/>
      <c r="G107" s="498"/>
      <c r="H107" s="508" t="s">
        <v>366</v>
      </c>
      <c r="I107" s="446"/>
      <c r="J107" s="3"/>
      <c r="K107" s="49" t="str">
        <f>INDEX(TabResu,MATCH($A107,'3 - Référentiel LABEL ECOPROD '!$A$3:$A$108,0),9)</f>
        <v/>
      </c>
      <c r="M107" s="3"/>
      <c r="N107" s="49" t="str">
        <f>INDEX(TabResu,MATCH($A107,'3 - Référentiel LABEL ECOPROD '!$A$3:$A$108,0),9)</f>
        <v/>
      </c>
      <c r="P107" s="499"/>
      <c r="Q107" s="499"/>
      <c r="S107" s="499" t="str">
        <f t="shared" si="4"/>
        <v>NON</v>
      </c>
      <c r="T107" s="499"/>
      <c r="U107" s="499"/>
      <c r="V107" s="500"/>
      <c r="W107" s="500"/>
      <c r="Y107" s="3"/>
      <c r="Z107" s="49" t="str">
        <f>INDEX(TabResu,MATCH($A107,'3 - Référentiel LABEL ECOPROD '!$A$3:$A$108,0),13)</f>
        <v/>
      </c>
    </row>
    <row r="108" spans="1:41" s="55" customFormat="1">
      <c r="A108" s="203"/>
      <c r="B108" s="203" t="s">
        <v>241</v>
      </c>
      <c r="D108" s="35"/>
      <c r="E108" s="35"/>
      <c r="F108" s="129"/>
      <c r="G108" s="129"/>
      <c r="H108" s="129"/>
      <c r="I108"/>
      <c r="K108" s="35"/>
      <c r="N108" s="35"/>
      <c r="P108" s="35"/>
      <c r="Q108" s="35"/>
      <c r="S108" s="6"/>
      <c r="T108" s="6"/>
      <c r="U108" s="6"/>
      <c r="V108" s="129"/>
      <c r="W108" s="129"/>
      <c r="Y108" s="175"/>
      <c r="Z108" s="175"/>
      <c r="AA108"/>
      <c r="AB108"/>
      <c r="AC108"/>
      <c r="AD108"/>
      <c r="AE108"/>
      <c r="AF108"/>
      <c r="AG108"/>
      <c r="AH108"/>
      <c r="AI108"/>
      <c r="AJ108"/>
      <c r="AK108"/>
      <c r="AL108"/>
      <c r="AM108"/>
      <c r="AN108"/>
      <c r="AO108"/>
    </row>
    <row r="109" spans="1:41" ht="30" customHeight="1" thickBot="1">
      <c r="P109" s="35"/>
      <c r="Q109" s="35"/>
      <c r="R109" s="55"/>
      <c r="X109" s="55"/>
    </row>
    <row r="110" spans="1:41" ht="30" customHeight="1">
      <c r="B110" s="116" t="str">
        <f>'5 - Résultats LABEL ECOPROD'!A5</f>
        <v xml:space="preserve">Total de point applicable </v>
      </c>
      <c r="C110" s="117">
        <f>Calculs!D110</f>
        <v>214</v>
      </c>
      <c r="J110" s="470">
        <f>Calculs!H110</f>
        <v>214</v>
      </c>
      <c r="M110" s="470">
        <f>Calculs!P110</f>
        <v>214</v>
      </c>
      <c r="P110" s="35"/>
      <c r="Q110" s="35"/>
      <c r="R110" s="55"/>
      <c r="X110" s="55"/>
      <c r="Y110" s="117">
        <f>Calculs!L110</f>
        <v>214</v>
      </c>
    </row>
    <row r="111" spans="1:41" ht="30" customHeight="1" thickBot="1">
      <c r="B111" s="121" t="str">
        <f>'5 - Résultats LABEL ECOPROD'!A6</f>
        <v>Total de point obtenus</v>
      </c>
      <c r="C111" s="122">
        <f>Calculs!D111</f>
        <v>0</v>
      </c>
      <c r="J111" s="471">
        <f>Calculs!H111</f>
        <v>0</v>
      </c>
      <c r="M111" s="471">
        <f>Calculs!P111</f>
        <v>0</v>
      </c>
      <c r="P111" s="35"/>
      <c r="Q111" s="35"/>
      <c r="R111" s="55"/>
      <c r="X111" s="55"/>
      <c r="Y111" s="122">
        <f>Calculs!L111</f>
        <v>0</v>
      </c>
    </row>
    <row r="112" spans="1:41" ht="30" customHeight="1">
      <c r="B112" s="123" t="str">
        <f>'5 - Résultats LABEL ECOPROD'!A7</f>
        <v>Points Bonus</v>
      </c>
      <c r="C112" s="124">
        <f>Calculs!D112</f>
        <v>0</v>
      </c>
      <c r="J112" s="472">
        <f>Calculs!H112</f>
        <v>0</v>
      </c>
      <c r="M112" s="472">
        <f>Calculs!P112</f>
        <v>0</v>
      </c>
      <c r="P112" s="35"/>
      <c r="Q112" s="35"/>
      <c r="R112" s="55"/>
      <c r="X112" s="55"/>
      <c r="Y112" s="124">
        <f>Calculs!L112</f>
        <v>0</v>
      </c>
      <c r="AA112" s="9"/>
      <c r="AB112" s="9"/>
    </row>
    <row r="113" spans="1:41" ht="30" customHeight="1" thickBot="1">
      <c r="B113" s="125" t="str">
        <f>'5 - Résultats LABEL ECOPROD'!A8</f>
        <v>Points Malus</v>
      </c>
      <c r="C113" s="126">
        <f>Calculs!D113</f>
        <v>0</v>
      </c>
      <c r="J113" s="473">
        <f>Calculs!H113</f>
        <v>0</v>
      </c>
      <c r="M113" s="473">
        <f>Calculs!P113</f>
        <v>0</v>
      </c>
      <c r="P113" s="35"/>
      <c r="Q113" s="35"/>
      <c r="R113" s="55"/>
      <c r="X113" s="55"/>
      <c r="Y113" s="126">
        <f>Calculs!L113</f>
        <v>0</v>
      </c>
      <c r="AA113" s="9"/>
      <c r="AB113" s="9"/>
    </row>
    <row r="114" spans="1:41" ht="30" customHeight="1" thickBot="1">
      <c r="B114" s="205"/>
      <c r="C114" s="218"/>
      <c r="J114" s="218"/>
      <c r="M114" s="218"/>
      <c r="P114" s="35"/>
      <c r="Q114" s="35"/>
      <c r="R114" s="55"/>
      <c r="X114" s="55"/>
      <c r="Y114" s="459"/>
      <c r="AC114" s="9"/>
      <c r="AD114" s="9"/>
      <c r="AE114" s="9"/>
      <c r="AF114" s="9"/>
      <c r="AG114" s="9"/>
      <c r="AH114" s="9"/>
      <c r="AI114" s="9"/>
      <c r="AJ114" s="9"/>
      <c r="AK114" s="9"/>
      <c r="AL114" s="9"/>
      <c r="AM114" s="9"/>
      <c r="AN114" s="9"/>
      <c r="AO114" s="9"/>
    </row>
    <row r="115" spans="1:41" s="9" customFormat="1" ht="30" customHeight="1">
      <c r="A115"/>
      <c r="B115" s="127" t="str">
        <f>'5 - Résultats LABEL ECOPROD'!A10</f>
        <v xml:space="preserve">Pourcentage de validation </v>
      </c>
      <c r="C115" s="355">
        <f>Calculs!D115</f>
        <v>0</v>
      </c>
      <c r="D115" s="10"/>
      <c r="E115" s="10"/>
      <c r="F115" s="129"/>
      <c r="G115" s="129"/>
      <c r="H115" s="129"/>
      <c r="I115"/>
      <c r="J115" s="355">
        <f>Calculs!H115</f>
        <v>0</v>
      </c>
      <c r="K115" s="10"/>
      <c r="M115" s="355">
        <f>Calculs!P115</f>
        <v>0</v>
      </c>
      <c r="N115" s="10"/>
      <c r="P115" s="35"/>
      <c r="Q115" s="35"/>
      <c r="R115" s="55"/>
      <c r="S115" s="6"/>
      <c r="T115" s="6"/>
      <c r="U115" s="6"/>
      <c r="V115" s="129"/>
      <c r="W115" s="129"/>
      <c r="X115" s="55"/>
      <c r="Y115" s="355">
        <f>Calculs!L115</f>
        <v>0</v>
      </c>
      <c r="Z115" s="6"/>
      <c r="AA115"/>
      <c r="AB115"/>
      <c r="AC115"/>
      <c r="AD115"/>
      <c r="AE115"/>
      <c r="AF115"/>
      <c r="AG115"/>
      <c r="AH115"/>
      <c r="AI115"/>
      <c r="AJ115"/>
      <c r="AK115"/>
      <c r="AL115"/>
      <c r="AM115"/>
      <c r="AN115"/>
      <c r="AO115"/>
    </row>
    <row r="116" spans="1:41" s="9" customFormat="1" ht="30" customHeight="1" thickBot="1">
      <c r="A116"/>
      <c r="B116" s="141" t="str">
        <f>'5 - Résultats LABEL ECOPROD'!A11</f>
        <v xml:space="preserve">Critères impératifs validés </v>
      </c>
      <c r="C116" s="142" t="str">
        <f>Calculs!D116</f>
        <v>NON</v>
      </c>
      <c r="D116" s="10"/>
      <c r="E116" s="10"/>
      <c r="F116" s="129"/>
      <c r="G116" s="129"/>
      <c r="H116" s="129"/>
      <c r="I116"/>
      <c r="J116" s="474" t="str">
        <f>Calculs!H116</f>
        <v>NON</v>
      </c>
      <c r="K116" s="10"/>
      <c r="M116" s="474" t="str">
        <f>Calculs!P116</f>
        <v>NON</v>
      </c>
      <c r="N116" s="10"/>
      <c r="P116" s="35"/>
      <c r="Q116" s="35"/>
      <c r="R116" s="55"/>
      <c r="S116" s="6"/>
      <c r="T116" s="6"/>
      <c r="U116" s="6"/>
      <c r="V116" s="129"/>
      <c r="W116" s="129"/>
      <c r="X116" s="55"/>
      <c r="Y116" s="142" t="str">
        <f>Calculs!L116</f>
        <v>NON</v>
      </c>
      <c r="Z116" s="6"/>
      <c r="AA116"/>
      <c r="AB116"/>
      <c r="AC116"/>
      <c r="AD116"/>
      <c r="AE116"/>
      <c r="AF116"/>
      <c r="AG116"/>
      <c r="AH116"/>
      <c r="AI116"/>
      <c r="AJ116"/>
      <c r="AK116"/>
      <c r="AL116"/>
      <c r="AM116"/>
      <c r="AN116"/>
      <c r="AO116"/>
    </row>
  </sheetData>
  <sheetProtection algorithmName="SHA-512" hashValue="4B9k8NCZSBxtNIC0Z+bXCsHd28wS0Eq5BcroCaxeLdNyEIdC3pWovmwJ/MPYNt+9SsDxTZ0ik/N9c/FLVmxuIw==" saltValue="DDG/iqcEWwGbNlrGdzOE6Q==" spinCount="100000" sheet="1" formatColumns="0" formatRows="0" autoFilter="0"/>
  <mergeCells count="2">
    <mergeCell ref="I9:I16"/>
    <mergeCell ref="H9:H16"/>
  </mergeCells>
  <conditionalFormatting sqref="C38:C39">
    <cfRule type="expression" dxfId="140" priority="1441">
      <formula>AND($C$37="NON",C38="OUI")</formula>
    </cfRule>
  </conditionalFormatting>
  <conditionalFormatting sqref="C43:C44">
    <cfRule type="expression" dxfId="139" priority="1409">
      <formula>AND($C$42="OUI",C43="N/A")</formula>
    </cfRule>
  </conditionalFormatting>
  <conditionalFormatting sqref="D68:G69">
    <cfRule type="expression" dxfId="138" priority="1443">
      <formula>AND($C$67="NON",D68&lt;&gt;0)</formula>
    </cfRule>
  </conditionalFormatting>
  <conditionalFormatting sqref="J38:J39">
    <cfRule type="expression" dxfId="137" priority="1415">
      <formula>AND($C$37="NON",J38="OUI")</formula>
    </cfRule>
  </conditionalFormatting>
  <conditionalFormatting sqref="K68:K69">
    <cfRule type="expression" dxfId="136" priority="1417">
      <formula>AND($C$67="NON",K68&lt;&gt;0)</formula>
    </cfRule>
  </conditionalFormatting>
  <conditionalFormatting sqref="M38:M39">
    <cfRule type="expression" dxfId="135" priority="1">
      <formula>AND($C$37="NON",M38="OUI")</formula>
    </cfRule>
  </conditionalFormatting>
  <conditionalFormatting sqref="N68:N69">
    <cfRule type="expression" dxfId="134" priority="3">
      <formula>AND($C$67="NON",N68&lt;&gt;0)</formula>
    </cfRule>
  </conditionalFormatting>
  <conditionalFormatting sqref="P5:P21 P23:P24 P26 P28:P29 P31:P33 P36:P40 P42:P44 P46:P51 P54:P60 P62:P64 P66:P74 P77:P79 P81:P82 P84:P88 P91:P93 P95 P97:P100 P102:P107">
    <cfRule type="expression" dxfId="133" priority="1450">
      <formula>P5="oui"</formula>
    </cfRule>
    <cfRule type="expression" dxfId="132" priority="1449">
      <formula>P5="non"</formula>
    </cfRule>
    <cfRule type="expression" dxfId="131" priority="1448">
      <formula>AND(C5="NON",J5&lt;&gt;"OUI",P5="OUI")</formula>
    </cfRule>
  </conditionalFormatting>
  <conditionalFormatting sqref="Q5:Q21 Q23:Q24 Q26 Q28:Q29 Q31:Q33 Q36:Q40 Q42:Q44 Q46:Q51 Q54:Q60 Q62:Q64 Q66:Q74 Q77:Q79 Q81:Q82 Q84:Q88 Q91:Q93 Q95 Q97:Q100 Q102:Q107">
    <cfRule type="expression" dxfId="130" priority="1502">
      <formula>AND(C5="NON",J5&lt;&gt;"OUI",Q5="OUI")</formula>
    </cfRule>
    <cfRule type="expression" dxfId="129" priority="1504">
      <formula>Q5="oui"</formula>
    </cfRule>
    <cfRule type="expression" dxfId="128" priority="1503">
      <formula>Q5="non"</formula>
    </cfRule>
  </conditionalFormatting>
  <conditionalFormatting sqref="S5:S21">
    <cfRule type="expression" dxfId="127" priority="969">
      <formula>S5="non"</formula>
    </cfRule>
  </conditionalFormatting>
  <conditionalFormatting sqref="S23:S24">
    <cfRule type="expression" dxfId="126" priority="941">
      <formula>S23="non"</formula>
    </cfRule>
  </conditionalFormatting>
  <conditionalFormatting sqref="S26">
    <cfRule type="expression" dxfId="125" priority="927">
      <formula>S26="non"</formula>
    </cfRule>
  </conditionalFormatting>
  <conditionalFormatting sqref="S28:S29">
    <cfRule type="expression" dxfId="124" priority="885">
      <formula>S28="non"</formula>
    </cfRule>
  </conditionalFormatting>
  <conditionalFormatting sqref="S31:S33">
    <cfRule type="expression" dxfId="123" priority="829">
      <formula>S31="non"</formula>
    </cfRule>
  </conditionalFormatting>
  <conditionalFormatting sqref="S36:S40">
    <cfRule type="expression" dxfId="122" priority="759">
      <formula>S36="non"</formula>
    </cfRule>
  </conditionalFormatting>
  <conditionalFormatting sqref="S42:S44">
    <cfRule type="expression" dxfId="121" priority="717">
      <formula>S42="non"</formula>
    </cfRule>
  </conditionalFormatting>
  <conditionalFormatting sqref="S46:S51">
    <cfRule type="expression" dxfId="120" priority="633">
      <formula>S46="non"</formula>
    </cfRule>
  </conditionalFormatting>
  <conditionalFormatting sqref="S54:S60">
    <cfRule type="expression" dxfId="119" priority="535">
      <formula>S54="non"</formula>
    </cfRule>
  </conditionalFormatting>
  <conditionalFormatting sqref="S62:S64">
    <cfRule type="expression" dxfId="118" priority="493">
      <formula>S62="non"</formula>
    </cfRule>
  </conditionalFormatting>
  <conditionalFormatting sqref="S66:S74">
    <cfRule type="expression" dxfId="117" priority="353">
      <formula>S66="non"</formula>
    </cfRule>
  </conditionalFormatting>
  <conditionalFormatting sqref="S77:S79">
    <cfRule type="expression" dxfId="116" priority="311">
      <formula>S77="non"</formula>
    </cfRule>
  </conditionalFormatting>
  <conditionalFormatting sqref="S81:S82">
    <cfRule type="expression" dxfId="115" priority="283">
      <formula>S81="non"</formula>
    </cfRule>
  </conditionalFormatting>
  <conditionalFormatting sqref="S84:S88">
    <cfRule type="expression" dxfId="114" priority="213">
      <formula>S84="non"</formula>
    </cfRule>
  </conditionalFormatting>
  <conditionalFormatting sqref="S91:S93">
    <cfRule type="expression" dxfId="113" priority="171">
      <formula>S91="non"</formula>
    </cfRule>
  </conditionalFormatting>
  <conditionalFormatting sqref="S95">
    <cfRule type="expression" dxfId="112" priority="157">
      <formula>S95="non"</formula>
    </cfRule>
  </conditionalFormatting>
  <conditionalFormatting sqref="S97:S100">
    <cfRule type="expression" dxfId="111" priority="101">
      <formula>S97="non"</formula>
    </cfRule>
  </conditionalFormatting>
  <conditionalFormatting sqref="S102:S107">
    <cfRule type="expression" dxfId="110" priority="17">
      <formula>S102="non"</formula>
    </cfRule>
  </conditionalFormatting>
  <conditionalFormatting sqref="S5:U21">
    <cfRule type="expression" dxfId="109" priority="960">
      <formula>S5="oui"</formula>
    </cfRule>
  </conditionalFormatting>
  <conditionalFormatting sqref="S23:U24">
    <cfRule type="expression" dxfId="108" priority="932">
      <formula>S23="oui"</formula>
    </cfRule>
  </conditionalFormatting>
  <conditionalFormatting sqref="S26:U26">
    <cfRule type="expression" dxfId="107" priority="918">
      <formula>S26="oui"</formula>
    </cfRule>
  </conditionalFormatting>
  <conditionalFormatting sqref="S28:U29">
    <cfRule type="expression" dxfId="106" priority="876">
      <formula>S28="oui"</formula>
    </cfRule>
  </conditionalFormatting>
  <conditionalFormatting sqref="S31:U33">
    <cfRule type="expression" dxfId="105" priority="820">
      <formula>S31="oui"</formula>
    </cfRule>
  </conditionalFormatting>
  <conditionalFormatting sqref="S36:U40">
    <cfRule type="expression" dxfId="104" priority="750">
      <formula>S36="oui"</formula>
    </cfRule>
  </conditionalFormatting>
  <conditionalFormatting sqref="S42:U44">
    <cfRule type="expression" dxfId="103" priority="708">
      <formula>S42="oui"</formula>
    </cfRule>
  </conditionalFormatting>
  <conditionalFormatting sqref="S46:U51">
    <cfRule type="expression" dxfId="102" priority="624">
      <formula>S46="oui"</formula>
    </cfRule>
  </conditionalFormatting>
  <conditionalFormatting sqref="S54:U60">
    <cfRule type="expression" dxfId="101" priority="526">
      <formula>S54="oui"</formula>
    </cfRule>
  </conditionalFormatting>
  <conditionalFormatting sqref="S62:U64">
    <cfRule type="expression" dxfId="100" priority="484">
      <formula>S62="oui"</formula>
    </cfRule>
  </conditionalFormatting>
  <conditionalFormatting sqref="S66:U74">
    <cfRule type="expression" dxfId="99" priority="344">
      <formula>S66="oui"</formula>
    </cfRule>
  </conditionalFormatting>
  <conditionalFormatting sqref="S77:U79">
    <cfRule type="expression" dxfId="98" priority="302">
      <formula>S77="oui"</formula>
    </cfRule>
  </conditionalFormatting>
  <conditionalFormatting sqref="S81:U82">
    <cfRule type="expression" dxfId="97" priority="274">
      <formula>S81="oui"</formula>
    </cfRule>
  </conditionalFormatting>
  <conditionalFormatting sqref="S84:U88">
    <cfRule type="expression" dxfId="96" priority="204">
      <formula>S84="oui"</formula>
    </cfRule>
  </conditionalFormatting>
  <conditionalFormatting sqref="S91:U93">
    <cfRule type="expression" dxfId="95" priority="162">
      <formula>S91="oui"</formula>
    </cfRule>
  </conditionalFormatting>
  <conditionalFormatting sqref="S95:U95">
    <cfRule type="expression" dxfId="94" priority="148">
      <formula>S95="oui"</formula>
    </cfRule>
  </conditionalFormatting>
  <conditionalFormatting sqref="S97:U100">
    <cfRule type="expression" dxfId="93" priority="92">
      <formula>S97="oui"</formula>
    </cfRule>
  </conditionalFormatting>
  <conditionalFormatting sqref="S102:U107">
    <cfRule type="expression" dxfId="92" priority="8">
      <formula>S102="oui"</formula>
    </cfRule>
  </conditionalFormatting>
  <conditionalFormatting sqref="T5:T21">
    <cfRule type="expression" dxfId="91" priority="961">
      <formula>OR(T5="non",T5="absent")</formula>
    </cfRule>
  </conditionalFormatting>
  <conditionalFormatting sqref="T23:T24">
    <cfRule type="expression" dxfId="90" priority="933">
      <formula>OR(T23="non",T23="absent")</formula>
    </cfRule>
  </conditionalFormatting>
  <conditionalFormatting sqref="T26">
    <cfRule type="expression" dxfId="89" priority="919">
      <formula>OR(T26="non",T26="absent")</formula>
    </cfRule>
  </conditionalFormatting>
  <conditionalFormatting sqref="T28:T29">
    <cfRule type="expression" dxfId="88" priority="877">
      <formula>OR(T28="non",T28="absent")</formula>
    </cfRule>
  </conditionalFormatting>
  <conditionalFormatting sqref="T31:T33">
    <cfRule type="expression" dxfId="87" priority="821">
      <formula>OR(T31="non",T31="absent")</formula>
    </cfRule>
  </conditionalFormatting>
  <conditionalFormatting sqref="T36:T40">
    <cfRule type="expression" dxfId="86" priority="751">
      <formula>OR(T36="non",T36="absent")</formula>
    </cfRule>
  </conditionalFormatting>
  <conditionalFormatting sqref="T42:T44">
    <cfRule type="expression" dxfId="85" priority="709">
      <formula>OR(T42="non",T42="absent")</formula>
    </cfRule>
  </conditionalFormatting>
  <conditionalFormatting sqref="T46:T51">
    <cfRule type="expression" dxfId="84" priority="625">
      <formula>OR(T46="non",T46="absent")</formula>
    </cfRule>
  </conditionalFormatting>
  <conditionalFormatting sqref="T54:T60">
    <cfRule type="expression" dxfId="83" priority="527">
      <formula>OR(T54="non",T54="absent")</formula>
    </cfRule>
  </conditionalFormatting>
  <conditionalFormatting sqref="T62:T64">
    <cfRule type="expression" dxfId="82" priority="485">
      <formula>OR(T62="non",T62="absent")</formula>
    </cfRule>
  </conditionalFormatting>
  <conditionalFormatting sqref="T66:T74">
    <cfRule type="expression" dxfId="81" priority="345">
      <formula>OR(T66="non",T66="absent")</formula>
    </cfRule>
  </conditionalFormatting>
  <conditionalFormatting sqref="T77:T79">
    <cfRule type="expression" dxfId="80" priority="303">
      <formula>OR(T77="non",T77="absent")</formula>
    </cfRule>
  </conditionalFormatting>
  <conditionalFormatting sqref="T81:T82">
    <cfRule type="expression" dxfId="79" priority="275">
      <formula>OR(T81="non",T81="absent")</formula>
    </cfRule>
  </conditionalFormatting>
  <conditionalFormatting sqref="T84:T88">
    <cfRule type="expression" dxfId="78" priority="205">
      <formula>OR(T84="non",T84="absent")</formula>
    </cfRule>
  </conditionalFormatting>
  <conditionalFormatting sqref="T91:T93">
    <cfRule type="expression" dxfId="77" priority="163">
      <formula>OR(T91="non",T91="absent")</formula>
    </cfRule>
  </conditionalFormatting>
  <conditionalFormatting sqref="T95">
    <cfRule type="expression" dxfId="76" priority="149">
      <formula>OR(T95="non",T95="absent")</formula>
    </cfRule>
  </conditionalFormatting>
  <conditionalFormatting sqref="T97:T100">
    <cfRule type="expression" dxfId="75" priority="93">
      <formula>OR(T97="non",T97="absent")</formula>
    </cfRule>
  </conditionalFormatting>
  <conditionalFormatting sqref="T102:T107">
    <cfRule type="expression" dxfId="74" priority="9">
      <formula>OR(T102="non",T102="absent")</formula>
    </cfRule>
  </conditionalFormatting>
  <conditionalFormatting sqref="U5:U21">
    <cfRule type="expression" dxfId="73" priority="959">
      <formula>OR(U5="non",U5="incomplet")</formula>
    </cfRule>
  </conditionalFormatting>
  <conditionalFormatting sqref="U23:U24">
    <cfRule type="expression" dxfId="72" priority="931">
      <formula>OR(U23="non",U23="incomplet")</formula>
    </cfRule>
  </conditionalFormatting>
  <conditionalFormatting sqref="U26">
    <cfRule type="expression" dxfId="71" priority="917">
      <formula>OR(U26="non",U26="incomplet")</formula>
    </cfRule>
  </conditionalFormatting>
  <conditionalFormatting sqref="U28:U29">
    <cfRule type="expression" dxfId="70" priority="875">
      <formula>OR(U28="non",U28="incomplet")</formula>
    </cfRule>
  </conditionalFormatting>
  <conditionalFormatting sqref="U31:U33">
    <cfRule type="expression" dxfId="69" priority="819">
      <formula>OR(U31="non",U31="incomplet")</formula>
    </cfRule>
  </conditionalFormatting>
  <conditionalFormatting sqref="U36:U40">
    <cfRule type="expression" dxfId="68" priority="749">
      <formula>OR(U36="non",U36="incomplet")</formula>
    </cfRule>
  </conditionalFormatting>
  <conditionalFormatting sqref="U42:U44">
    <cfRule type="expression" dxfId="67" priority="707">
      <formula>OR(U42="non",U42="incomplet")</formula>
    </cfRule>
  </conditionalFormatting>
  <conditionalFormatting sqref="U46:U51">
    <cfRule type="expression" dxfId="66" priority="623">
      <formula>OR(U46="non",U46="incomplet")</formula>
    </cfRule>
  </conditionalFormatting>
  <conditionalFormatting sqref="U54:U60">
    <cfRule type="expression" dxfId="65" priority="525">
      <formula>OR(U54="non",U54="incomplet")</formula>
    </cfRule>
  </conditionalFormatting>
  <conditionalFormatting sqref="U62:U64">
    <cfRule type="expression" dxfId="64" priority="483">
      <formula>OR(U62="non",U62="incomplet")</formula>
    </cfRule>
  </conditionalFormatting>
  <conditionalFormatting sqref="U66:U74">
    <cfRule type="expression" dxfId="63" priority="343">
      <formula>OR(U66="non",U66="incomplet")</formula>
    </cfRule>
  </conditionalFormatting>
  <conditionalFormatting sqref="U77:U79">
    <cfRule type="expression" dxfId="62" priority="301">
      <formula>OR(U77="non",U77="incomplet")</formula>
    </cfRule>
  </conditionalFormatting>
  <conditionalFormatting sqref="U81:U82">
    <cfRule type="expression" dxfId="61" priority="273">
      <formula>OR(U81="non",U81="incomplet")</formula>
    </cfRule>
  </conditionalFormatting>
  <conditionalFormatting sqref="U84:U88">
    <cfRule type="expression" dxfId="60" priority="203">
      <formula>OR(U84="non",U84="incomplet")</formula>
    </cfRule>
  </conditionalFormatting>
  <conditionalFormatting sqref="U91:U93">
    <cfRule type="expression" dxfId="59" priority="161">
      <formula>OR(U91="non",U91="incomplet")</formula>
    </cfRule>
  </conditionalFormatting>
  <conditionalFormatting sqref="U95">
    <cfRule type="expression" dxfId="58" priority="147">
      <formula>OR(U95="non",U95="incomplet")</formula>
    </cfRule>
  </conditionalFormatting>
  <conditionalFormatting sqref="U97:U100">
    <cfRule type="expression" dxfId="57" priority="91">
      <formula>OR(U97="non",U97="incomplet")</formula>
    </cfRule>
  </conditionalFormatting>
  <conditionalFormatting sqref="U102:U107">
    <cfRule type="expression" dxfId="56" priority="7">
      <formula>OR(U102="non",U102="incomplet")</formula>
    </cfRule>
  </conditionalFormatting>
  <conditionalFormatting sqref="V5:V21">
    <cfRule type="expression" dxfId="55" priority="958">
      <formula>$P$5&lt;&gt;"OUI"</formula>
    </cfRule>
  </conditionalFormatting>
  <conditionalFormatting sqref="V23:V24">
    <cfRule type="expression" dxfId="54" priority="930">
      <formula>$P$5&lt;&gt;"OUI"</formula>
    </cfRule>
  </conditionalFormatting>
  <conditionalFormatting sqref="V26">
    <cfRule type="expression" dxfId="53" priority="916">
      <formula>$P$5&lt;&gt;"OUI"</formula>
    </cfRule>
  </conditionalFormatting>
  <conditionalFormatting sqref="V28:V29">
    <cfRule type="expression" dxfId="52" priority="874">
      <formula>$P$5&lt;&gt;"OUI"</formula>
    </cfRule>
  </conditionalFormatting>
  <conditionalFormatting sqref="V31:V33">
    <cfRule type="expression" dxfId="51" priority="818">
      <formula>$P$5&lt;&gt;"OUI"</formula>
    </cfRule>
  </conditionalFormatting>
  <conditionalFormatting sqref="V36:V40">
    <cfRule type="expression" dxfId="50" priority="748">
      <formula>$P$5&lt;&gt;"OUI"</formula>
    </cfRule>
  </conditionalFormatting>
  <conditionalFormatting sqref="V42:V44">
    <cfRule type="expression" dxfId="49" priority="706">
      <formula>$P$5&lt;&gt;"OUI"</formula>
    </cfRule>
  </conditionalFormatting>
  <conditionalFormatting sqref="V46:V51">
    <cfRule type="expression" dxfId="48" priority="622">
      <formula>$P$5&lt;&gt;"OUI"</formula>
    </cfRule>
  </conditionalFormatting>
  <conditionalFormatting sqref="V54:V60">
    <cfRule type="expression" dxfId="47" priority="524">
      <formula>$P$5&lt;&gt;"OUI"</formula>
    </cfRule>
  </conditionalFormatting>
  <conditionalFormatting sqref="V62:V64">
    <cfRule type="expression" dxfId="46" priority="482">
      <formula>$P$5&lt;&gt;"OUI"</formula>
    </cfRule>
  </conditionalFormatting>
  <conditionalFormatting sqref="V66:V74">
    <cfRule type="expression" dxfId="45" priority="342">
      <formula>$P$5&lt;&gt;"OUI"</formula>
    </cfRule>
  </conditionalFormatting>
  <conditionalFormatting sqref="V77:V79">
    <cfRule type="expression" dxfId="44" priority="300">
      <formula>$P$5&lt;&gt;"OUI"</formula>
    </cfRule>
  </conditionalFormatting>
  <conditionalFormatting sqref="V81:V82">
    <cfRule type="expression" dxfId="43" priority="272">
      <formula>$P$5&lt;&gt;"OUI"</formula>
    </cfRule>
  </conditionalFormatting>
  <conditionalFormatting sqref="V84:V88">
    <cfRule type="expression" dxfId="42" priority="202">
      <formula>$P$5&lt;&gt;"OUI"</formula>
    </cfRule>
  </conditionalFormatting>
  <conditionalFormatting sqref="V91:V93">
    <cfRule type="expression" dxfId="41" priority="160">
      <formula>$P$5&lt;&gt;"OUI"</formula>
    </cfRule>
  </conditionalFormatting>
  <conditionalFormatting sqref="V95">
    <cfRule type="expression" dxfId="40" priority="146">
      <formula>$P$5&lt;&gt;"OUI"</formula>
    </cfRule>
  </conditionalFormatting>
  <conditionalFormatting sqref="V97:V100">
    <cfRule type="expression" dxfId="39" priority="90">
      <formula>$P$5&lt;&gt;"OUI"</formula>
    </cfRule>
  </conditionalFormatting>
  <conditionalFormatting sqref="V102:V107">
    <cfRule type="expression" dxfId="38" priority="6">
      <formula>$P$5&lt;&gt;"OUI"</formula>
    </cfRule>
  </conditionalFormatting>
  <conditionalFormatting sqref="W5:W21">
    <cfRule type="expression" dxfId="37" priority="957">
      <formula>$Q5&lt;&gt;"OUI"</formula>
    </cfRule>
  </conditionalFormatting>
  <conditionalFormatting sqref="W23:W24">
    <cfRule type="expression" dxfId="36" priority="929">
      <formula>$Q23&lt;&gt;"OUI"</formula>
    </cfRule>
  </conditionalFormatting>
  <conditionalFormatting sqref="W26">
    <cfRule type="expression" dxfId="35" priority="915">
      <formula>$Q26&lt;&gt;"OUI"</formula>
    </cfRule>
  </conditionalFormatting>
  <conditionalFormatting sqref="W28:W29">
    <cfRule type="expression" dxfId="34" priority="873">
      <formula>$Q28&lt;&gt;"OUI"</formula>
    </cfRule>
  </conditionalFormatting>
  <conditionalFormatting sqref="W31:W33">
    <cfRule type="expression" dxfId="33" priority="817">
      <formula>$Q31&lt;&gt;"OUI"</formula>
    </cfRule>
  </conditionalFormatting>
  <conditionalFormatting sqref="W36:W40">
    <cfRule type="expression" dxfId="32" priority="747">
      <formula>$Q36&lt;&gt;"OUI"</formula>
    </cfRule>
  </conditionalFormatting>
  <conditionalFormatting sqref="W42:W44">
    <cfRule type="expression" dxfId="31" priority="705">
      <formula>$Q42&lt;&gt;"OUI"</formula>
    </cfRule>
  </conditionalFormatting>
  <conditionalFormatting sqref="W46:W51">
    <cfRule type="expression" dxfId="30" priority="621">
      <formula>$Q46&lt;&gt;"OUI"</formula>
    </cfRule>
  </conditionalFormatting>
  <conditionalFormatting sqref="W54:W60">
    <cfRule type="expression" dxfId="29" priority="523">
      <formula>$Q54&lt;&gt;"OUI"</formula>
    </cfRule>
  </conditionalFormatting>
  <conditionalFormatting sqref="W62:W64">
    <cfRule type="expression" dxfId="28" priority="481">
      <formula>$Q62&lt;&gt;"OUI"</formula>
    </cfRule>
  </conditionalFormatting>
  <conditionalFormatting sqref="W66:W74">
    <cfRule type="expression" dxfId="27" priority="341">
      <formula>$Q66&lt;&gt;"OUI"</formula>
    </cfRule>
  </conditionalFormatting>
  <conditionalFormatting sqref="W77:W79">
    <cfRule type="expression" dxfId="26" priority="299">
      <formula>$Q77&lt;&gt;"OUI"</formula>
    </cfRule>
  </conditionalFormatting>
  <conditionalFormatting sqref="W81:W82">
    <cfRule type="expression" dxfId="25" priority="271">
      <formula>$Q81&lt;&gt;"OUI"</formula>
    </cfRule>
  </conditionalFormatting>
  <conditionalFormatting sqref="W84:W88">
    <cfRule type="expression" dxfId="24" priority="201">
      <formula>$Q84&lt;&gt;"OUI"</formula>
    </cfRule>
  </conditionalFormatting>
  <conditionalFormatting sqref="W91:W93">
    <cfRule type="expression" dxfId="23" priority="159">
      <formula>$Q91&lt;&gt;"OUI"</formula>
    </cfRule>
  </conditionalFormatting>
  <conditionalFormatting sqref="W95">
    <cfRule type="expression" dxfId="22" priority="145">
      <formula>$Q95&lt;&gt;"OUI"</formula>
    </cfRule>
  </conditionalFormatting>
  <conditionalFormatting sqref="W97:W100">
    <cfRule type="expression" dxfId="21" priority="89">
      <formula>$Q97&lt;&gt;"OUI"</formula>
    </cfRule>
  </conditionalFormatting>
  <conditionalFormatting sqref="W102:W107">
    <cfRule type="expression" dxfId="20" priority="5">
      <formula>$Q102&lt;&gt;"OUI"</formula>
    </cfRule>
  </conditionalFormatting>
  <conditionalFormatting sqref="Y38:Y39">
    <cfRule type="expression" dxfId="19" priority="1411">
      <formula>AND($C$37="NON",Y38="OUI")</formula>
    </cfRule>
  </conditionalFormatting>
  <conditionalFormatting sqref="Z68:Z69">
    <cfRule type="expression" dxfId="18" priority="1413">
      <formula>AND($C$67="NON",Z68&lt;&gt;0)</formula>
    </cfRule>
  </conditionalFormatting>
  <pageMargins left="0.70866141732283472" right="0.70866141732283472" top="0.74803149606299213" bottom="0.74803149606299213" header="0.31496062992125984" footer="0.31496062992125984"/>
  <pageSetup paperSize="9" scale="45" pageOrder="overThenDown" orientation="landscape" r:id="rId1"/>
  <headerFooter>
    <oddFooter>&amp;C&amp;8&amp;A / &amp;F&amp;R&amp;8&amp;P/&amp;N</oddFooter>
  </headerFooter>
  <rowBreaks count="1" manualBreakCount="1">
    <brk id="108" max="16383" man="1"/>
  </rowBreaks>
  <colBreaks count="3" manualBreakCount="3">
    <brk id="7" max="1048575" man="1"/>
    <brk id="14" max="1048575" man="1"/>
    <brk id="17"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37241ED-714A-4909-8C04-94016A77B59A}">
          <x14:formula1>
            <xm:f>Données!$B$3:$B$6</xm:f>
          </x14:formula1>
          <xm:sqref>C102:C107 C23:C24 C26 C28:C29 J102:J107 J23:J24 J26 J28:J29 J31:J33 J36:J40 J20 J46:J51 J54:J60 J62:J64 J66:J67 J84:J88 J81:J82 J42:J44 J91:J93 J95 J97:J100 J78:J79 Y78:Y79 C31:C33 C36:C40 C20 C46:C51 C54:C60 C62:C64 C66:C67 C84:C88 C81:C82 C42:C44 C91:C93 C95 C97:C100 C78:C79 J70:J74 J8:J18 Y8:Y18 Y102:Y107 Y23:Y24 Y26 Y28:Y29 Y31:Y33 Y36:Y40 Y20 Y46:Y51 Y54:Y60 Y62:Y64 Y66:Y67 Y84:Y88 Y81:Y82 Y42:Y44 Y91:Y93 Y95 Y97:Y100 M102:M107 M23:M24 M26 M28:M29 M31:M33 M36:M40 M20 M46:M51 M54:M60 M62:M64 M66:M67 M84:M88 M81:M82 M42:M44 M91:M93 M95 M97:M100 M78:M79 M8:M18 M70:M74 Y70:Y74 C70:C74 C9:C18</xm:sqref>
        </x14:dataValidation>
        <x14:dataValidation type="list" allowBlank="1" showInputMessage="1" showErrorMessage="1" xr:uid="{365635C5-BAF3-4258-9E94-9B223A20A680}">
          <x14:formula1>
            <xm:f>Données!$D$3:$D$5</xm:f>
          </x14:formula1>
          <xm:sqref>J21 J5:J7 J77 C21 C5:C7 C77 C19 J19 Y19 Y21 Y5:Y7 Y77 S5:S21 P5:Q21 S23:S24 P23:Q24 S31:S33 M19 S36:S40 P36:Q40 S42:S44 P42:Q44 S46:S51 P46:Q51 S54:S60 P54:Q60 S62:S64 P62:Q64 S77:S79 P77:Q79 S81:S82 P81:Q82 S84:S88 P84:Q88 S91:S93 P91:Q93 S95 P95:Q95 S97:S100 P97:Q100 S102:S107 P102:Q107 M21 M5:M7 M77 P26:Q26 S26 S28:S29 P28:Q29 P31:Q33 P66:Q74 S66:S74 C8</xm:sqref>
        </x14:dataValidation>
        <x14:dataValidation type="list" allowBlank="1" showInputMessage="1" showErrorMessage="1" xr:uid="{11962FFB-0159-4CA8-B3F4-76A644A17B2F}">
          <x14:formula1>
            <xm:f>Données!$F$3:$F$6</xm:f>
          </x14:formula1>
          <xm:sqref>T5:T21 T23:T24 T102:T107 T36:T40 T42:T44 T46:T51 T54:T60 T62:T64 T77:T79 T81:T82 T84:T88 T91:T93 T95 T97:T100 T26 T28:T29 T31:T33 T66:T74</xm:sqref>
        </x14:dataValidation>
        <x14:dataValidation type="list" allowBlank="1" showInputMessage="1" showErrorMessage="1" xr:uid="{5D36F021-E96C-4BC8-B825-23B9FD83B5E2}">
          <x14:formula1>
            <xm:f>Données!$H$3:$H$6</xm:f>
          </x14:formula1>
          <xm:sqref>U5:U21 U23:U24 U102:U107 U36:U40 U42:U44 U46:U51 U54:U60 U62:U64 U77:U79 U81:U82 U84:U88 U91:U93 U95 U97:U100 U26 U28:U29 U31:U33 U66:U74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180E-6E20-4D93-82C0-1C3AC4419B77}">
  <sheetPr codeName="Feuil7">
    <tabColor rgb="FFFFC000"/>
    <pageSetUpPr fitToPage="1"/>
  </sheetPr>
  <dimension ref="A1:N29"/>
  <sheetViews>
    <sheetView showGridLines="0" zoomScale="70" zoomScaleNormal="70" workbookViewId="0">
      <selection activeCell="D3" sqref="D3"/>
    </sheetView>
  </sheetViews>
  <sheetFormatPr baseColWidth="10" defaultColWidth="10.88671875" defaultRowHeight="14.4"/>
  <cols>
    <col min="1" max="1" width="42.33203125" customWidth="1"/>
    <col min="2" max="2" width="6.5546875" style="10" customWidth="1"/>
    <col min="3" max="3" width="3.5546875" style="10" customWidth="1"/>
    <col min="4" max="4" width="21.109375" customWidth="1"/>
    <col min="5" max="5" width="3.5546875" style="10" hidden="1" customWidth="1"/>
    <col min="6" max="6" width="13.5546875" hidden="1" customWidth="1"/>
    <col min="7" max="7" width="3.5546875" style="10" customWidth="1"/>
    <col min="8" max="8" width="21.109375" customWidth="1"/>
    <col min="9" max="9" width="13.5546875" hidden="1" customWidth="1"/>
    <col min="10" max="10" width="3.44140625" hidden="1" customWidth="1"/>
    <col min="11" max="11" width="44.44140625" bestFit="1" customWidth="1"/>
  </cols>
  <sheetData>
    <row r="1" spans="1:12" s="163" customFormat="1" ht="39" thickBot="1">
      <c r="A1" s="475" t="s">
        <v>497</v>
      </c>
      <c r="B1" s="475"/>
      <c r="C1" s="475"/>
      <c r="D1" s="476"/>
      <c r="E1" s="475"/>
      <c r="F1" s="475"/>
      <c r="G1" s="475"/>
      <c r="H1" s="507" t="str">
        <f>"version "&amp;LARGE(Version!$A$3:$A$11,1)</f>
        <v>version 1</v>
      </c>
      <c r="I1" s="475"/>
      <c r="J1" s="475"/>
    </row>
    <row r="3" spans="1:12" s="487" customFormat="1" ht="39" customHeight="1">
      <c r="A3" s="565" t="s">
        <v>469</v>
      </c>
      <c r="B3" s="566"/>
      <c r="C3" s="486" t="s">
        <v>420</v>
      </c>
      <c r="D3" s="513" t="s">
        <v>520</v>
      </c>
      <c r="E3" s="486" t="s">
        <v>420</v>
      </c>
      <c r="F3" s="482" t="s">
        <v>418</v>
      </c>
      <c r="G3" s="486" t="s">
        <v>420</v>
      </c>
      <c r="H3" s="513" t="s">
        <v>521</v>
      </c>
      <c r="I3" s="482" t="s">
        <v>496</v>
      </c>
      <c r="L3" s="488"/>
    </row>
    <row r="4" spans="1:12" ht="9" customHeight="1">
      <c r="L4" s="9"/>
    </row>
    <row r="5" spans="1:12" ht="15.6">
      <c r="A5" s="569" t="s">
        <v>200</v>
      </c>
      <c r="B5" s="570"/>
      <c r="C5" s="489"/>
      <c r="D5" s="477">
        <f>Calculs!D110</f>
        <v>214</v>
      </c>
      <c r="E5" s="489"/>
      <c r="F5" s="477">
        <f>Calculs!H110</f>
        <v>214</v>
      </c>
      <c r="G5" s="489"/>
      <c r="H5" s="477">
        <f>Calculs!L110</f>
        <v>214</v>
      </c>
      <c r="I5" s="477">
        <f>Calculs!P110</f>
        <v>214</v>
      </c>
      <c r="L5" s="9"/>
    </row>
    <row r="6" spans="1:12" ht="15.6">
      <c r="A6" s="569" t="s">
        <v>201</v>
      </c>
      <c r="B6" s="570"/>
      <c r="C6" s="489"/>
      <c r="D6" s="477">
        <f>Calculs!D111</f>
        <v>0</v>
      </c>
      <c r="E6" s="489"/>
      <c r="F6" s="477">
        <f>Calculs!H111</f>
        <v>0</v>
      </c>
      <c r="G6" s="489"/>
      <c r="H6" s="477">
        <f>Calculs!L111</f>
        <v>0</v>
      </c>
      <c r="I6" s="477">
        <f>Calculs!P111</f>
        <v>0</v>
      </c>
      <c r="L6" s="9"/>
    </row>
    <row r="7" spans="1:12" ht="15.6">
      <c r="A7" s="571" t="s">
        <v>202</v>
      </c>
      <c r="B7" s="572"/>
      <c r="C7" s="489"/>
      <c r="D7" s="478">
        <f>Calculs!D112</f>
        <v>0</v>
      </c>
      <c r="E7" s="489"/>
      <c r="F7" s="478">
        <f>Calculs!H112</f>
        <v>0</v>
      </c>
      <c r="G7" s="489"/>
      <c r="H7" s="478">
        <f>Calculs!L112</f>
        <v>0</v>
      </c>
      <c r="I7" s="478">
        <f>Calculs!P112</f>
        <v>0</v>
      </c>
      <c r="L7" s="9"/>
    </row>
    <row r="8" spans="1:12" ht="15.6">
      <c r="A8" s="573" t="s">
        <v>203</v>
      </c>
      <c r="B8" s="574"/>
      <c r="C8" s="489"/>
      <c r="D8" s="479">
        <f>Calculs!D113</f>
        <v>0</v>
      </c>
      <c r="E8" s="489"/>
      <c r="F8" s="479">
        <f>Calculs!H113</f>
        <v>0</v>
      </c>
      <c r="G8" s="489"/>
      <c r="H8" s="479">
        <f>Calculs!L113</f>
        <v>0</v>
      </c>
      <c r="I8" s="479">
        <f>Calculs!P113</f>
        <v>0</v>
      </c>
      <c r="L8" s="9"/>
    </row>
    <row r="9" spans="1:12" ht="15.6">
      <c r="A9" s="490"/>
      <c r="B9" s="491"/>
      <c r="C9" s="489"/>
      <c r="D9" s="268"/>
      <c r="E9" s="489"/>
      <c r="F9" s="268"/>
      <c r="G9" s="489"/>
      <c r="H9" s="268"/>
      <c r="I9" s="268"/>
      <c r="L9" s="9"/>
    </row>
    <row r="10" spans="1:12" ht="15.6">
      <c r="A10" s="569" t="s">
        <v>204</v>
      </c>
      <c r="B10" s="570"/>
      <c r="C10" s="489"/>
      <c r="D10" s="480">
        <f>Calculs!D115</f>
        <v>0</v>
      </c>
      <c r="E10" s="489"/>
      <c r="F10" s="480">
        <f>Calculs!H115</f>
        <v>0</v>
      </c>
      <c r="G10" s="489"/>
      <c r="H10" s="480">
        <f>Calculs!L115</f>
        <v>0</v>
      </c>
      <c r="I10" s="480">
        <f>Calculs!P115</f>
        <v>0</v>
      </c>
      <c r="L10" s="9"/>
    </row>
    <row r="11" spans="1:12" ht="15.6">
      <c r="A11" s="575" t="s">
        <v>205</v>
      </c>
      <c r="B11" s="576"/>
      <c r="C11" s="489"/>
      <c r="D11" s="481" t="str">
        <f>Calculs!D116</f>
        <v>NON</v>
      </c>
      <c r="E11" s="489"/>
      <c r="F11" s="481" t="str">
        <f>Calculs!H116</f>
        <v>NON</v>
      </c>
      <c r="G11" s="489"/>
      <c r="H11" s="481" t="str">
        <f>Calculs!L116</f>
        <v>NON</v>
      </c>
      <c r="I11" s="481" t="str">
        <f>Calculs!P116</f>
        <v>NON</v>
      </c>
      <c r="L11" s="9"/>
    </row>
    <row r="12" spans="1:12" ht="15.6">
      <c r="A12" s="268"/>
      <c r="B12" s="489"/>
      <c r="C12" s="489"/>
      <c r="D12" s="268"/>
      <c r="E12" s="489"/>
      <c r="F12" s="268"/>
      <c r="G12" s="489"/>
      <c r="H12" s="268"/>
      <c r="I12" s="268"/>
      <c r="L12" s="9"/>
    </row>
    <row r="13" spans="1:12" ht="15.6">
      <c r="A13" s="567" t="s">
        <v>470</v>
      </c>
      <c r="B13" s="568"/>
      <c r="C13" s="489"/>
      <c r="D13" s="477" t="str">
        <f>IF(D11="OUI",TabValRéfé!G10,"-")</f>
        <v>-</v>
      </c>
      <c r="E13" s="489"/>
      <c r="F13" s="477" t="str">
        <f>TabValRéfé!G11</f>
        <v>-</v>
      </c>
      <c r="G13" s="489"/>
      <c r="H13" s="477" t="str">
        <f>TabValRéfé!G12</f>
        <v>-</v>
      </c>
      <c r="I13" s="477" t="str">
        <f>TabValRéfé!G13</f>
        <v>-</v>
      </c>
      <c r="L13" s="9"/>
    </row>
    <row r="14" spans="1:12">
      <c r="D14" s="10"/>
      <c r="F14" s="10"/>
      <c r="H14" s="10"/>
    </row>
    <row r="15" spans="1:12" s="487" customFormat="1" ht="36">
      <c r="A15" s="565" t="s">
        <v>498</v>
      </c>
      <c r="B15" s="566"/>
      <c r="C15" s="486" t="s">
        <v>420</v>
      </c>
      <c r="D15" s="513" t="s">
        <v>520</v>
      </c>
      <c r="E15" s="486" t="s">
        <v>420</v>
      </c>
      <c r="F15" s="482" t="s">
        <v>418</v>
      </c>
      <c r="G15" s="486" t="s">
        <v>420</v>
      </c>
      <c r="H15" s="513" t="s">
        <v>521</v>
      </c>
      <c r="I15" s="482" t="s">
        <v>496</v>
      </c>
    </row>
    <row r="16" spans="1:12" ht="9" customHeight="1">
      <c r="L16" s="9"/>
    </row>
    <row r="17" spans="1:14">
      <c r="A17" s="492" t="s">
        <v>471</v>
      </c>
      <c r="B17" s="493" t="s">
        <v>231</v>
      </c>
      <c r="C17" s="494"/>
      <c r="D17" s="495">
        <f>SUMIFS(Calculs!AF$3:AF$108,Calculs!$T$3:$T$108,$B17,Calculs!$U$3:$U$108,"=0")</f>
        <v>0</v>
      </c>
      <c r="E17" s="496"/>
      <c r="F17" s="495">
        <f>SUMIFS(Calculs!AL$3:AL$108,Calculs!$T$3:$T$108,$B17,Calculs!$U$3:$U$108,"=0")</f>
        <v>0</v>
      </c>
      <c r="G17" s="496"/>
      <c r="H17" s="495">
        <f>SUMIFS(Calculs!AR$3:AR$108,Calculs!$T$3:$T$108,$B17,Calculs!$U$3:$U$108,"=0")</f>
        <v>0</v>
      </c>
      <c r="I17" s="495">
        <f>SUMIFS(Calculs!AX$3:AX$108,Calculs!$T$3:$T$108,$B17,Calculs!$U$3:$U$108,"=0")</f>
        <v>0</v>
      </c>
      <c r="J17" s="496"/>
      <c r="K17" s="496"/>
      <c r="L17" s="496"/>
      <c r="M17" s="496"/>
      <c r="N17" s="496"/>
    </row>
    <row r="18" spans="1:14">
      <c r="A18" s="492" t="s">
        <v>472</v>
      </c>
      <c r="B18" s="493" t="s">
        <v>232</v>
      </c>
      <c r="C18" s="494"/>
      <c r="D18" s="495">
        <f>SUMIFS(Calculs!AF$3:AF$108,Calculs!$T$3:$T$108,$B18,Calculs!$U$3:$U$108,"=0")</f>
        <v>0</v>
      </c>
      <c r="E18" s="496"/>
      <c r="F18" s="495">
        <f>SUMIFS(Calculs!AL$3:AL$108,Calculs!$T$3:$T$108,$B18,Calculs!$U$3:$U$108,"=0")</f>
        <v>0</v>
      </c>
      <c r="G18" s="496"/>
      <c r="H18" s="495">
        <f>SUMIFS(Calculs!AR$3:AR$108,Calculs!$T$3:$T$108,$B18,Calculs!$U$3:$U$108,"=0")</f>
        <v>0</v>
      </c>
      <c r="I18" s="495">
        <f>SUMIFS(Calculs!AX$3:AX$108,Calculs!$T$3:$T$108,$B18,Calculs!$U$3:$U$108,"=0")</f>
        <v>0</v>
      </c>
      <c r="J18" s="496"/>
      <c r="K18" s="496"/>
      <c r="L18" s="496"/>
      <c r="M18" s="496"/>
      <c r="N18" s="496"/>
    </row>
    <row r="19" spans="1:14">
      <c r="A19" s="492" t="s">
        <v>473</v>
      </c>
      <c r="B19" s="493" t="s">
        <v>233</v>
      </c>
      <c r="C19" s="494"/>
      <c r="D19" s="495">
        <f>SUMIFS(Calculs!AF$3:AF$108,Calculs!$T$3:$T$108,$B19,Calculs!$U$3:$U$108,"=0")</f>
        <v>0</v>
      </c>
      <c r="E19" s="496"/>
      <c r="F19" s="495">
        <f>SUMIFS(Calculs!AL$3:AL$108,Calculs!$T$3:$T$108,$B19,Calculs!$U$3:$U$108,"=0")</f>
        <v>0</v>
      </c>
      <c r="G19" s="496"/>
      <c r="H19" s="495">
        <f>SUMIFS(Calculs!AR$3:AR$108,Calculs!$T$3:$T$108,$B19,Calculs!$U$3:$U$108,"=0")</f>
        <v>0</v>
      </c>
      <c r="I19" s="495">
        <f>SUMIFS(Calculs!AX$3:AX$108,Calculs!$T$3:$T$108,$B19,Calculs!$U$3:$U$108,"=0")</f>
        <v>0</v>
      </c>
      <c r="J19" s="496"/>
      <c r="K19" s="496"/>
      <c r="L19" s="496"/>
      <c r="M19" s="496"/>
      <c r="N19" s="496"/>
    </row>
    <row r="20" spans="1:14">
      <c r="A20" s="492" t="s">
        <v>474</v>
      </c>
      <c r="B20" s="493" t="s">
        <v>234</v>
      </c>
      <c r="C20" s="494"/>
      <c r="D20" s="495">
        <f>SUMIFS(Calculs!AF$3:AF$108,Calculs!$T$3:$T$108,$B20,Calculs!$U$3:$U$108,"=0")</f>
        <v>0</v>
      </c>
      <c r="E20" s="496"/>
      <c r="F20" s="495">
        <f>SUMIFS(Calculs!AL$3:AL$108,Calculs!$T$3:$T$108,$B20,Calculs!$U$3:$U$108,"=0")</f>
        <v>0</v>
      </c>
      <c r="G20" s="496"/>
      <c r="H20" s="495">
        <f>SUMIFS(Calculs!AR$3:AR$108,Calculs!$T$3:$T$108,$B20,Calculs!$U$3:$U$108,"=0")</f>
        <v>0</v>
      </c>
      <c r="I20" s="495">
        <f>SUMIFS(Calculs!AX$3:AX$108,Calculs!$T$3:$T$108,$B20,Calculs!$U$3:$U$108,"=0")</f>
        <v>0</v>
      </c>
      <c r="J20" s="496"/>
      <c r="K20" s="496"/>
      <c r="L20" s="496"/>
      <c r="M20" s="496"/>
      <c r="N20" s="496"/>
    </row>
    <row r="21" spans="1:14">
      <c r="A21" s="492" t="s">
        <v>478</v>
      </c>
      <c r="B21" s="493" t="s">
        <v>235</v>
      </c>
      <c r="C21" s="494"/>
      <c r="D21" s="495">
        <f>SUMIFS(Calculs!AF$3:AF$108,Calculs!$T$3:$T$108,$B21,Calculs!$U$3:$U$108,"=0")</f>
        <v>0</v>
      </c>
      <c r="E21" s="496"/>
      <c r="F21" s="495">
        <f>SUMIFS(Calculs!AL$3:AL$108,Calculs!$T$3:$T$108,$B21,Calculs!$U$3:$U$108,"=0")</f>
        <v>0</v>
      </c>
      <c r="G21" s="496"/>
      <c r="H21" s="495">
        <f>SUMIFS(Calculs!AR$3:AR$108,Calculs!$T$3:$T$108,$B21,Calculs!$U$3:$U$108,"=0")</f>
        <v>0</v>
      </c>
      <c r="I21" s="495">
        <f>SUMIFS(Calculs!AX$3:AX$108,Calculs!$T$3:$T$108,$B21,Calculs!$U$3:$U$108,"=0")</f>
        <v>0</v>
      </c>
      <c r="J21" s="496"/>
      <c r="K21" s="496"/>
      <c r="L21" s="496"/>
      <c r="M21" s="496"/>
      <c r="N21" s="496"/>
    </row>
    <row r="22" spans="1:14">
      <c r="A22" s="492" t="s">
        <v>475</v>
      </c>
      <c r="B22" s="493" t="s">
        <v>236</v>
      </c>
      <c r="C22" s="494"/>
      <c r="D22" s="495">
        <f>SUMIFS(Calculs!AF$3:AF$108,Calculs!$T$3:$T$108,$B22,Calculs!$U$3:$U$108,"=0")</f>
        <v>0</v>
      </c>
      <c r="E22" s="496"/>
      <c r="F22" s="495">
        <f>SUMIFS(Calculs!AL$3:AL$108,Calculs!$T$3:$T$108,$B22,Calculs!$U$3:$U$108,"=0")</f>
        <v>0</v>
      </c>
      <c r="G22" s="496"/>
      <c r="H22" s="495">
        <f>SUMIFS(Calculs!AR$3:AR$108,Calculs!$T$3:$T$108,$B22,Calculs!$U$3:$U$108,"=0")</f>
        <v>0</v>
      </c>
      <c r="I22" s="495">
        <f>SUMIFS(Calculs!AX$3:AX$108,Calculs!$T$3:$T$108,$B22,Calculs!$U$3:$U$108,"=0")</f>
        <v>0</v>
      </c>
      <c r="J22" s="496"/>
      <c r="K22" s="496"/>
      <c r="L22" s="496"/>
      <c r="M22" s="496"/>
      <c r="N22" s="496"/>
    </row>
    <row r="23" spans="1:14">
      <c r="A23" s="492" t="s">
        <v>479</v>
      </c>
      <c r="B23" s="493" t="s">
        <v>237</v>
      </c>
      <c r="C23" s="494"/>
      <c r="D23" s="495">
        <f>SUMIFS(Calculs!AF$3:AF$108,Calculs!$T$3:$T$108,$B23,Calculs!$U$3:$U$108,"=0")</f>
        <v>0</v>
      </c>
      <c r="E23" s="496"/>
      <c r="F23" s="495">
        <f>SUMIFS(Calculs!AL$3:AL$108,Calculs!$T$3:$T$108,$B23,Calculs!$U$3:$U$108,"=0")</f>
        <v>0</v>
      </c>
      <c r="G23" s="496"/>
      <c r="H23" s="495">
        <f>SUMIFS(Calculs!AR$3:AR$108,Calculs!$T$3:$T$108,$B23,Calculs!$U$3:$U$108,"=0")</f>
        <v>0</v>
      </c>
      <c r="I23" s="495">
        <f>SUMIFS(Calculs!AX$3:AX$108,Calculs!$T$3:$T$108,$B23,Calculs!$U$3:$U$108,"=0")</f>
        <v>0</v>
      </c>
      <c r="J23" s="496"/>
      <c r="K23" s="496"/>
      <c r="L23" s="496"/>
      <c r="M23" s="496"/>
      <c r="N23" s="496"/>
    </row>
    <row r="24" spans="1:14">
      <c r="A24" s="492" t="s">
        <v>480</v>
      </c>
      <c r="B24" s="493" t="s">
        <v>238</v>
      </c>
      <c r="C24" s="494"/>
      <c r="D24" s="495">
        <f>SUMIFS(Calculs!AF$3:AF$108,Calculs!$T$3:$T$108,$B24,Calculs!$U$3:$U$108,"=0")</f>
        <v>0</v>
      </c>
      <c r="E24" s="496"/>
      <c r="F24" s="495">
        <f>SUMIFS(Calculs!AL$3:AL$108,Calculs!$T$3:$T$108,$B24,Calculs!$U$3:$U$108,"=0")</f>
        <v>0</v>
      </c>
      <c r="G24" s="496"/>
      <c r="H24" s="495">
        <f>SUMIFS(Calculs!AR$3:AR$108,Calculs!$T$3:$T$108,$B24,Calculs!$U$3:$U$108,"=0")</f>
        <v>0</v>
      </c>
      <c r="I24" s="495">
        <f>SUMIFS(Calculs!AX$3:AX$108,Calculs!$T$3:$T$108,$B24,Calculs!$U$3:$U$108,"=0")</f>
        <v>0</v>
      </c>
      <c r="J24" s="496"/>
      <c r="K24" s="496"/>
      <c r="L24" s="496"/>
      <c r="M24" s="496"/>
      <c r="N24" s="496"/>
    </row>
    <row r="25" spans="1:14">
      <c r="A25" s="492" t="s">
        <v>476</v>
      </c>
      <c r="B25" s="493" t="s">
        <v>223</v>
      </c>
      <c r="C25" s="494"/>
      <c r="D25" s="495">
        <f>SUMIFS(Calculs!AF$3:AF$108,Calculs!$T$3:$T$108,$B25,Calculs!$U$3:$U$108,"=0")</f>
        <v>0</v>
      </c>
      <c r="E25" s="496"/>
      <c r="F25" s="495">
        <f>SUMIFS(Calculs!AL$3:AL$108,Calculs!$T$3:$T$108,$B25,Calculs!$U$3:$U$108,"=0")</f>
        <v>0</v>
      </c>
      <c r="G25" s="496"/>
      <c r="H25" s="495">
        <f>SUMIFS(Calculs!AR$3:AR$108,Calculs!$T$3:$T$108,$B25,Calculs!$U$3:$U$108,"=0")</f>
        <v>0</v>
      </c>
      <c r="I25" s="495">
        <f>SUMIFS(Calculs!AX$3:AX$108,Calculs!$T$3:$T$108,$B25,Calculs!$U$3:$U$108,"=0")</f>
        <v>0</v>
      </c>
      <c r="J25" s="496"/>
      <c r="K25" s="496"/>
      <c r="L25" s="496"/>
      <c r="M25" s="496"/>
      <c r="N25" s="496"/>
    </row>
    <row r="26" spans="1:14">
      <c r="A26" s="492" t="s">
        <v>477</v>
      </c>
      <c r="B26" s="493" t="s">
        <v>240</v>
      </c>
      <c r="C26" s="494"/>
      <c r="D26" s="495">
        <f>SUMIFS(Calculs!AF$3:AF$108,Calculs!$T$3:$T$108,$B26,Calculs!$U$3:$U$108,"=0")</f>
        <v>0</v>
      </c>
      <c r="E26" s="496"/>
      <c r="F26" s="495">
        <f>SUMIFS(Calculs!AL$3:AL$108,Calculs!$T$3:$T$108,$B26,Calculs!$U$3:$U$108,"=0")</f>
        <v>0</v>
      </c>
      <c r="G26" s="496"/>
      <c r="H26" s="495">
        <f>SUMIFS(Calculs!AR$3:AR$108,Calculs!$T$3:$T$108,$B26,Calculs!$U$3:$U$108,"=0")</f>
        <v>0</v>
      </c>
      <c r="I26" s="495">
        <f>SUMIFS(Calculs!AX$3:AX$108,Calculs!$T$3:$T$108,$B26,Calculs!$U$3:$U$108,"=0")</f>
        <v>0</v>
      </c>
      <c r="J26" s="496"/>
      <c r="K26" s="496"/>
      <c r="L26" s="496"/>
      <c r="M26" s="496"/>
      <c r="N26" s="496"/>
    </row>
    <row r="27" spans="1:14">
      <c r="D27" s="10"/>
      <c r="F27" s="10"/>
      <c r="H27" s="10"/>
    </row>
    <row r="28" spans="1:14" s="487" customFormat="1" ht="18">
      <c r="A28" s="483" t="s">
        <v>499</v>
      </c>
      <c r="B28" s="485"/>
      <c r="C28" s="485"/>
      <c r="D28" s="485"/>
      <c r="E28" s="485"/>
      <c r="F28" s="485"/>
      <c r="G28" s="485"/>
      <c r="H28" s="485"/>
      <c r="I28" s="485"/>
      <c r="J28" s="484"/>
    </row>
    <row r="29" spans="1:14">
      <c r="A29" s="9"/>
      <c r="B29" s="494"/>
      <c r="C29" s="494"/>
      <c r="D29" s="497"/>
      <c r="E29" s="496"/>
      <c r="F29" s="497"/>
      <c r="G29" s="496"/>
      <c r="H29" s="497"/>
      <c r="J29" s="496"/>
      <c r="K29" s="496"/>
      <c r="L29" s="496"/>
      <c r="M29" s="496"/>
      <c r="N29" s="496"/>
    </row>
  </sheetData>
  <sheetProtection algorithmName="SHA-512" hashValue="e9uYAQ24EpVqMIvHJAUrqaLqqVkaC4OdtkITdDdNXCXlByUgOM3GUF8eZyQFsKkVza/bmz0inbERFED50LC4bg==" saltValue="FmqNP0/f5C533LdaRN1g/A==" spinCount="100000" sheet="1" objects="1" scenarios="1"/>
  <mergeCells count="9">
    <mergeCell ref="A3:B3"/>
    <mergeCell ref="A15:B15"/>
    <mergeCell ref="A13:B13"/>
    <mergeCell ref="A5:B5"/>
    <mergeCell ref="A6:B6"/>
    <mergeCell ref="A7:B7"/>
    <mergeCell ref="A8:B8"/>
    <mergeCell ref="A10:B10"/>
    <mergeCell ref="A11:B11"/>
  </mergeCells>
  <printOptions horizontalCentered="1"/>
  <pageMargins left="0.70866141732283472" right="0.70866141732283472" top="0.74803149606299213" bottom="0.74803149606299213" header="0.31496062992125984" footer="0.31496062992125984"/>
  <pageSetup paperSize="9" scale="88" fitToHeight="0" orientation="portrait" r:id="rId1"/>
  <headerFooter>
    <oddFooter>&amp;C&amp;8&amp;A /&amp;F&amp;R&amp;8&amp;P/&amp;N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C518F-F24D-4BA3-841D-5BB224D27DEC}">
  <sheetPr codeName="Feuil8">
    <tabColor theme="0"/>
  </sheetPr>
  <dimension ref="A1:BE117"/>
  <sheetViews>
    <sheetView showGridLines="0" zoomScale="79" zoomScaleNormal="70" workbookViewId="0">
      <pane xSplit="1" ySplit="2" topLeftCell="B15" activePane="bottomRight" state="frozen"/>
      <selection activeCell="B1" sqref="B1:C1"/>
      <selection pane="topRight" activeCell="B1" sqref="B1:C1"/>
      <selection pane="bottomLeft" activeCell="B1" sqref="B1:C1"/>
      <selection pane="bottomRight" activeCell="B1" sqref="B1:C1"/>
    </sheetView>
  </sheetViews>
  <sheetFormatPr baseColWidth="10" defaultColWidth="11.44140625" defaultRowHeight="14.4"/>
  <cols>
    <col min="1" max="1" width="9.109375" customWidth="1"/>
    <col min="2" max="2" width="76.109375" style="84" customWidth="1"/>
    <col min="3" max="3" width="0.88671875" style="84" customWidth="1"/>
    <col min="4" max="4" width="16.6640625" style="10" customWidth="1"/>
    <col min="5" max="5" width="4.88671875" style="10" bestFit="1" customWidth="1"/>
    <col min="6" max="6" width="5.33203125" style="10" customWidth="1"/>
    <col min="7" max="7" width="1.88671875" style="326" customWidth="1"/>
    <col min="8" max="8" width="16.6640625" style="10" customWidth="1"/>
    <col min="9" max="9" width="4.88671875" style="10" bestFit="1" customWidth="1"/>
    <col min="10" max="10" width="5.33203125" style="10" customWidth="1"/>
    <col min="11" max="11" width="0.88671875" style="84" customWidth="1"/>
    <col min="12" max="12" width="16.6640625" style="10" customWidth="1"/>
    <col min="13" max="13" width="4.88671875" style="10" customWidth="1"/>
    <col min="14" max="14" width="5.33203125" style="10" customWidth="1"/>
    <col min="15" max="15" width="0.88671875" style="84" customWidth="1"/>
    <col min="16" max="16" width="16.6640625" style="10" customWidth="1"/>
    <col min="17" max="17" width="4.88671875" style="10" customWidth="1"/>
    <col min="18" max="18" width="5.33203125" style="10" customWidth="1"/>
    <col min="19" max="19" width="0.88671875" style="84" customWidth="1"/>
    <col min="20" max="20" width="3.109375" style="118" customWidth="1"/>
    <col min="21" max="21" width="5.33203125" style="119" customWidth="1"/>
    <col min="22" max="28" width="11" style="120" customWidth="1"/>
    <col min="29" max="29" width="13.44140625" style="120" bestFit="1" customWidth="1"/>
    <col min="30" max="33" width="11" style="120" customWidth="1"/>
    <col min="34" max="35" width="7.33203125" style="120" customWidth="1"/>
    <col min="36" max="39" width="11" style="120" customWidth="1"/>
    <col min="40" max="40" width="7.5546875" style="120" customWidth="1"/>
    <col min="41" max="41" width="7.33203125" style="120" customWidth="1"/>
    <col min="42" max="45" width="11" style="120" customWidth="1"/>
    <col min="46" max="47" width="7.33203125" style="120" customWidth="1"/>
    <col min="48" max="51" width="11" style="120" customWidth="1"/>
    <col min="52" max="53" width="7.33203125" style="120" customWidth="1"/>
    <col min="54" max="54" width="52.6640625" style="186" customWidth="1"/>
  </cols>
  <sheetData>
    <row r="1" spans="1:54" s="163" customFormat="1" ht="39" thickBot="1">
      <c r="A1" s="158" t="s">
        <v>10</v>
      </c>
      <c r="B1" s="159"/>
      <c r="C1" s="162"/>
      <c r="D1" s="160"/>
      <c r="E1" s="160"/>
      <c r="F1" s="160"/>
      <c r="G1" s="321"/>
      <c r="H1" s="160"/>
      <c r="I1" s="160"/>
      <c r="J1" s="160"/>
      <c r="K1" s="162"/>
      <c r="L1" s="160"/>
      <c r="M1" s="160"/>
      <c r="N1" s="160"/>
      <c r="O1" s="162"/>
      <c r="P1" s="160"/>
      <c r="Q1" s="160"/>
      <c r="R1" s="160"/>
      <c r="S1" s="162"/>
      <c r="T1" s="177" t="s">
        <v>239</v>
      </c>
      <c r="U1" s="178"/>
      <c r="V1" s="179"/>
      <c r="W1" s="179"/>
      <c r="X1" s="177" t="s">
        <v>227</v>
      </c>
      <c r="Y1" s="180"/>
      <c r="Z1" s="180"/>
      <c r="AA1" s="180"/>
      <c r="AB1" s="180"/>
      <c r="AC1" s="350" t="s">
        <v>460</v>
      </c>
      <c r="AD1" s="353" t="s">
        <v>417</v>
      </c>
      <c r="AE1" s="353"/>
      <c r="AF1" s="346"/>
      <c r="AG1" s="346"/>
      <c r="AH1" s="346"/>
      <c r="AI1" s="345"/>
      <c r="AJ1" s="353" t="s">
        <v>464</v>
      </c>
      <c r="AK1" s="353"/>
      <c r="AL1" s="346"/>
      <c r="AM1" s="346"/>
      <c r="AN1" s="346"/>
      <c r="AO1" s="345"/>
      <c r="AP1" s="353" t="s">
        <v>503</v>
      </c>
      <c r="AQ1" s="353"/>
      <c r="AR1" s="346"/>
      <c r="AS1" s="346"/>
      <c r="AT1" s="346"/>
      <c r="AU1" s="345"/>
      <c r="AV1" s="353" t="s">
        <v>496</v>
      </c>
      <c r="AW1" s="353"/>
      <c r="AX1" s="346"/>
      <c r="AY1" s="346"/>
      <c r="AZ1" s="346"/>
      <c r="BA1" s="345"/>
      <c r="BB1" s="181" t="s">
        <v>277</v>
      </c>
    </row>
    <row r="2" spans="1:54" ht="34.799999999999997" thickBot="1">
      <c r="A2" s="155" t="s">
        <v>12</v>
      </c>
      <c r="B2" s="156" t="s">
        <v>13</v>
      </c>
      <c r="C2" s="202"/>
      <c r="D2" s="198" t="s">
        <v>304</v>
      </c>
      <c r="E2" s="196"/>
      <c r="F2" s="54" t="s">
        <v>320</v>
      </c>
      <c r="G2" s="322"/>
      <c r="H2" s="198" t="s">
        <v>306</v>
      </c>
      <c r="I2" s="196"/>
      <c r="J2" s="54" t="s">
        <v>320</v>
      </c>
      <c r="K2" s="202"/>
      <c r="L2" s="198" t="s">
        <v>305</v>
      </c>
      <c r="M2" s="196"/>
      <c r="N2" s="54" t="s">
        <v>320</v>
      </c>
      <c r="O2" s="202"/>
      <c r="P2" s="198" t="s">
        <v>501</v>
      </c>
      <c r="Q2" s="196"/>
      <c r="R2" s="54" t="s">
        <v>320</v>
      </c>
      <c r="S2" s="202"/>
      <c r="T2" s="52" t="s">
        <v>12</v>
      </c>
      <c r="U2" s="53"/>
      <c r="V2" s="54" t="s">
        <v>276</v>
      </c>
      <c r="W2" s="54" t="s">
        <v>264</v>
      </c>
      <c r="X2" s="54" t="s">
        <v>230</v>
      </c>
      <c r="Y2" s="54" t="s">
        <v>229</v>
      </c>
      <c r="Z2" s="54" t="s">
        <v>289</v>
      </c>
      <c r="AA2" s="54" t="s">
        <v>228</v>
      </c>
      <c r="AB2" s="54" t="s">
        <v>266</v>
      </c>
      <c r="AC2" s="347" t="s">
        <v>461</v>
      </c>
      <c r="AD2" s="348" t="s">
        <v>457</v>
      </c>
      <c r="AE2" s="348" t="s">
        <v>458</v>
      </c>
      <c r="AF2" s="349" t="s">
        <v>459</v>
      </c>
      <c r="AG2" s="348" t="s">
        <v>462</v>
      </c>
      <c r="AH2" s="577" t="s">
        <v>463</v>
      </c>
      <c r="AI2" s="578"/>
      <c r="AJ2" s="348" t="s">
        <v>457</v>
      </c>
      <c r="AK2" s="348" t="s">
        <v>458</v>
      </c>
      <c r="AL2" s="349" t="s">
        <v>459</v>
      </c>
      <c r="AM2" s="348" t="s">
        <v>462</v>
      </c>
      <c r="AN2" s="577" t="s">
        <v>463</v>
      </c>
      <c r="AO2" s="578"/>
      <c r="AP2" s="348" t="s">
        <v>457</v>
      </c>
      <c r="AQ2" s="348" t="s">
        <v>458</v>
      </c>
      <c r="AR2" s="349" t="s">
        <v>459</v>
      </c>
      <c r="AS2" s="348" t="s">
        <v>462</v>
      </c>
      <c r="AT2" s="577" t="s">
        <v>463</v>
      </c>
      <c r="AU2" s="578"/>
      <c r="AV2" s="348" t="s">
        <v>457</v>
      </c>
      <c r="AW2" s="348" t="s">
        <v>458</v>
      </c>
      <c r="AX2" s="349" t="s">
        <v>459</v>
      </c>
      <c r="AY2" s="348" t="s">
        <v>462</v>
      </c>
      <c r="AZ2" s="577" t="s">
        <v>463</v>
      </c>
      <c r="BA2" s="578"/>
      <c r="BB2" s="188"/>
    </row>
    <row r="3" spans="1:54" s="176" customFormat="1" ht="10.8" thickBot="1">
      <c r="A3" s="337" t="str">
        <f>"version "&amp;LARGE(Version!$A$3:$A$11,1)</f>
        <v>version 1</v>
      </c>
      <c r="B3" s="173" t="s">
        <v>241</v>
      </c>
      <c r="C3" s="175"/>
      <c r="D3" s="175"/>
      <c r="E3" s="175"/>
      <c r="G3" s="323"/>
      <c r="H3" s="175"/>
      <c r="I3" s="175"/>
      <c r="K3" s="175"/>
      <c r="L3" s="175"/>
      <c r="M3" s="175"/>
      <c r="O3" s="175"/>
      <c r="P3" s="175"/>
      <c r="Q3" s="175"/>
      <c r="S3" s="175"/>
      <c r="AC3" s="176" t="s">
        <v>417</v>
      </c>
      <c r="BB3" s="189"/>
    </row>
    <row r="4" spans="1:54" s="9" customFormat="1" ht="24.9" customHeight="1" thickBot="1">
      <c r="A4" s="56" t="s">
        <v>11</v>
      </c>
      <c r="B4" s="57"/>
      <c r="C4" s="197"/>
      <c r="D4" s="36"/>
      <c r="E4" s="36"/>
      <c r="F4" s="58"/>
      <c r="G4" s="324" t="str">
        <f t="shared" ref="G4" si="0">IF(D4="","",IF(D4&lt;&gt;0,"",1))</f>
        <v/>
      </c>
      <c r="H4" s="36"/>
      <c r="I4" s="36"/>
      <c r="J4" s="58"/>
      <c r="K4" s="197"/>
      <c r="L4" s="36"/>
      <c r="M4" s="36"/>
      <c r="N4" s="58"/>
      <c r="O4" s="197"/>
      <c r="P4" s="36"/>
      <c r="Q4" s="36"/>
      <c r="R4" s="58"/>
      <c r="S4" s="197"/>
      <c r="T4" s="145" t="s">
        <v>231</v>
      </c>
      <c r="U4" s="58">
        <v>0</v>
      </c>
      <c r="V4" s="342"/>
      <c r="W4" s="342"/>
      <c r="X4" s="342"/>
      <c r="Y4" s="58"/>
      <c r="Z4" s="343"/>
      <c r="AA4" s="58"/>
      <c r="AB4" s="58"/>
      <c r="AC4" s="58">
        <f>SUMIF($T$3:$T$108,T4,$X$3:$X$108)+SUMIF($T$3:$T$108,T4,$Y$3:$Y$108)</f>
        <v>40</v>
      </c>
      <c r="AD4" s="58">
        <f>SUMIF($T$3:$T$108,$T4,$F$3:$F$108)</f>
        <v>40</v>
      </c>
      <c r="AE4" s="58">
        <f>SUMIF($T$3:$T$108,$T4,$E$3:$E$108)-AG4-SUMIFS($E$3:$E$108,$T$3:$T$108,$T4,$AB$3:$AB$108,"&gt;0")</f>
        <v>0</v>
      </c>
      <c r="AF4" s="351">
        <f>AE4/AD4</f>
        <v>0</v>
      </c>
      <c r="AG4" s="58">
        <f>SUMIFS($E$3:$E$108,$T$3:$T$108,$T4,$AA$3:$AA$108,"&gt;0")</f>
        <v>0</v>
      </c>
      <c r="AH4" s="58"/>
      <c r="AI4" s="352">
        <f>SUMIF($T$3:$T$108,$T4,$AH$3:$AH$108)</f>
        <v>0</v>
      </c>
      <c r="AJ4" s="58">
        <f>SUMIF($T$3:$T$108,$T4,$J$3:$J$108)</f>
        <v>40</v>
      </c>
      <c r="AK4" s="58">
        <f>SUMIF($T$3:$T$108,$T4,$I$3:$I$108)-AM4-SUMIFS($I$3:$I$108,$T$3:$T$108,$T4,$AB$3:$AB$108,"&gt;0")</f>
        <v>0</v>
      </c>
      <c r="AL4" s="351">
        <f>AK4/AJ4</f>
        <v>0</v>
      </c>
      <c r="AM4" s="58">
        <f>SUMIFS($I$3:$I$108,$T$3:$T$108,$T4,$AA$3:$AA$108,"&gt;0")</f>
        <v>0</v>
      </c>
      <c r="AN4" s="58"/>
      <c r="AO4" s="352">
        <f>SUMIF($T$3:$T$108,$T4,$AN$3:$AN$108)</f>
        <v>0</v>
      </c>
      <c r="AP4" s="58">
        <f>SUMIF($T$3:$T$108,$T4,$R$3:$R$108)</f>
        <v>40</v>
      </c>
      <c r="AQ4" s="58">
        <f>SUMIF($T$3:$T$108,$T4,$M$3:$M$108)-AS4-SUMIFS($M$3:$M$108,$T$3:$T$108,$T4,$AB$3:$AB$108,"&gt;0")</f>
        <v>0</v>
      </c>
      <c r="AR4" s="351">
        <f>AQ4/AP4</f>
        <v>0</v>
      </c>
      <c r="AS4" s="58">
        <f>SUMIFS($M$3:$M$108,$T$3:$T$108,$T4,$AA$3:$AA$108,"&gt;0")</f>
        <v>0</v>
      </c>
      <c r="AT4" s="58"/>
      <c r="AU4" s="352">
        <f>SUMIF($T$3:$T$108,$T4,$AT$3:$AT$108)</f>
        <v>0</v>
      </c>
      <c r="AV4" s="58">
        <f>SUMIF($T$3:$T$108,$T4,$N$3:$N$108)</f>
        <v>40</v>
      </c>
      <c r="AW4" s="58">
        <f>SUMIF($T$3:$T$108,$T4,$Q$3:$Q$108)-AY4-SUMIFS($Q$3:$Q$108,$T$3:$T$108,$T4,$AB$3:$AB$108,"&gt;0")</f>
        <v>0</v>
      </c>
      <c r="AX4" s="351">
        <f>AW4/AV4</f>
        <v>0</v>
      </c>
      <c r="AY4" s="58">
        <f>SUMIFS($Q$3:$Q$108,$T$3:$T$108,$T4,$AA$3:$AA$108,"&gt;0")</f>
        <v>0</v>
      </c>
      <c r="AZ4" s="58"/>
      <c r="BA4" s="352">
        <f>SUMIF($T$3:$T$108,$T4,$AT$3:$AT$108)</f>
        <v>0</v>
      </c>
      <c r="BB4" s="190"/>
    </row>
    <row r="5" spans="1:54" s="9" customFormat="1" ht="20.100000000000001" customHeight="1" thickBot="1">
      <c r="A5" s="59" t="s">
        <v>14</v>
      </c>
      <c r="B5" s="60" t="str">
        <f>INDEX(TabInit,MATCH(A5,'3 - Référentiel LABEL ECOPROD '!$A$3:$A$108,0),2)</f>
        <v>Avez-vous rédigé une feuille de route qui fixe les objectifs et principes généraux de la démarche d'éco-production pour votre projet et l'avez-vous transmise à l'ensemble des équipes et parties prenantes (dont le casting et la figuration) ?</v>
      </c>
      <c r="C5" s="192"/>
      <c r="D5" s="164">
        <f>INDEX(TabInit,MATCH(A5,'3 - Référentiel LABEL ECOPROD '!$A$3:$A$108,0),3)</f>
        <v>0</v>
      </c>
      <c r="E5" s="37" t="str">
        <f>IF(AND($Z5&lt;&gt;0,D5="OUI"),$Z5,IF(AND($AA5&lt;&gt;0,D5="OUI"),$AA5,IF(D5="OUI",$X5,IF(D5="NON",$Y5,""))))</f>
        <v/>
      </c>
      <c r="F5" s="208">
        <f>IF(D5&lt;&gt;"N/A",$X5+$Y5,0)</f>
        <v>5</v>
      </c>
      <c r="G5" s="324">
        <f>IF(D5="","",IF(D5&lt;&gt;0,"",1))</f>
        <v>1</v>
      </c>
      <c r="H5" s="164">
        <f>IF('4 - Justificatifs LABEL ECOPROD'!J5&lt;&gt;"",'4 - Justificatifs LABEL ECOPROD'!J5,D5)</f>
        <v>0</v>
      </c>
      <c r="I5" s="37" t="str">
        <f>IF(AND($Z5&lt;&gt;0,H5="OUI"),$Z5,IF(AND($AA5&lt;&gt;0,H5="OUI"),$AA5,IF(H5="OUI",$X5,IF(H5="NON",$Y5,""))))</f>
        <v/>
      </c>
      <c r="J5" s="208">
        <f>IF(H5&lt;&gt;"N/A",$X5+$Y5,0)</f>
        <v>5</v>
      </c>
      <c r="K5" s="192"/>
      <c r="L5" s="164">
        <f>IF('4 - Justificatifs LABEL ECOPROD'!Y5&lt;&gt;"",'4 - Justificatifs LABEL ECOPROD'!Y5,IF('4 - Justificatifs LABEL ECOPROD'!J5&lt;&gt;"",Calculs!H5,Calculs!D5))</f>
        <v>0</v>
      </c>
      <c r="M5" s="37" t="str">
        <f>IF(AND($Z5&lt;&gt;0,L5="OUI"),$Z5,IF(AND($AA5&lt;&gt;0,L5="OUI"),$AA5,IF(L5="OUI",$X5,IF(L5="NON",$Y5,""))))</f>
        <v/>
      </c>
      <c r="N5" s="208">
        <f>IF(L5&lt;&gt;"N/A",$X5+$Y5,0)</f>
        <v>5</v>
      </c>
      <c r="O5" s="192"/>
      <c r="P5" s="164">
        <f>IF('4 - Justificatifs LABEL ECOPROD'!M5&lt;&gt;"",'4 - Justificatifs LABEL ECOPROD'!M5,IF('4 - Justificatifs LABEL ECOPROD'!Y5&lt;&gt;"",L5,IF('4 - Justificatifs LABEL ECOPROD'!J5&lt;&gt;"",Calculs!H5,Calculs!D5)))</f>
        <v>0</v>
      </c>
      <c r="Q5" s="37" t="str">
        <f>IF(AND($Z5&lt;&gt;0,P5="OUI"),$Z5,IF(AND($AA5&lt;&gt;0,P5="OUI"),$AA5,IF(P5="OUI",$X5,IF(P5="NON",$Y5,""))))</f>
        <v/>
      </c>
      <c r="R5" s="208">
        <f>IF(P5&lt;&gt;"N/A",$X5+$Y5,0)</f>
        <v>5</v>
      </c>
      <c r="S5" s="192"/>
      <c r="T5" s="209" t="str">
        <f t="shared" ref="T5:T21" si="1">LEFT(A5,1)</f>
        <v>A</v>
      </c>
      <c r="U5" s="210" t="str">
        <f t="shared" ref="U5:U21" si="2">RIGHT(A5,(LEN(A5)-1))</f>
        <v>1.1</v>
      </c>
      <c r="V5" s="208" t="s">
        <v>224</v>
      </c>
      <c r="W5" s="208" t="s">
        <v>226</v>
      </c>
      <c r="X5" s="208">
        <v>5</v>
      </c>
      <c r="Y5" s="208"/>
      <c r="Z5" s="208"/>
      <c r="AA5" s="208"/>
      <c r="AB5" s="208"/>
      <c r="AC5" s="208"/>
      <c r="AD5" s="208"/>
      <c r="AE5" s="208"/>
      <c r="AF5" s="208"/>
      <c r="AG5" s="208"/>
      <c r="AH5" s="66">
        <f t="shared" ref="AH5:AH21" si="3">IF(E5="",0,$AB5*E5)</f>
        <v>0</v>
      </c>
      <c r="AI5" s="208"/>
      <c r="AJ5" s="208"/>
      <c r="AK5" s="208"/>
      <c r="AL5" s="208"/>
      <c r="AM5" s="208"/>
      <c r="AN5" s="66">
        <f t="shared" ref="AN5:AN21" si="4">IF(I5="",0,$AB5*I5)</f>
        <v>0</v>
      </c>
      <c r="AO5" s="208"/>
      <c r="AP5" s="208"/>
      <c r="AQ5" s="208"/>
      <c r="AR5" s="208"/>
      <c r="AS5" s="208"/>
      <c r="AT5" s="66">
        <f t="shared" ref="AT5:AT21" si="5">IF(M5="",0,$AB5*M5)</f>
        <v>0</v>
      </c>
      <c r="AU5" s="208"/>
      <c r="AV5" s="208"/>
      <c r="AW5" s="208"/>
      <c r="AX5" s="208"/>
      <c r="AY5" s="208"/>
      <c r="AZ5" s="66">
        <f t="shared" ref="AZ5:AZ21" si="6">IF(Q5="",0,$AB5*Q5)</f>
        <v>0</v>
      </c>
      <c r="BA5" s="208"/>
      <c r="BB5" s="211" t="s">
        <v>290</v>
      </c>
    </row>
    <row r="6" spans="1:54" s="9" customFormat="1" ht="20.100000000000001" customHeight="1" thickBot="1">
      <c r="A6" s="63" t="s">
        <v>17</v>
      </c>
      <c r="B6" s="64" t="str">
        <f>INDEX(TabInit,MATCH(A6,'3 - Référentiel LABEL ECOPROD '!$A$3:$A$108,0),2)</f>
        <v>Avez-vous établi une synthèse des actions mises en place valorisant la démarche d'éco-production et l'avez-vous transmise à l'ensemble des équipes et parties prenantes?</v>
      </c>
      <c r="C6" s="192"/>
      <c r="D6" s="165">
        <f>INDEX(TabInit,MATCH(A6,'3 - Référentiel LABEL ECOPROD '!$A$3:$A$108,0),3)</f>
        <v>0</v>
      </c>
      <c r="E6" s="38" t="str">
        <f t="shared" ref="E6:E21" si="7">IF(AND($Z6&lt;&gt;0,D6="OUI"),$Z6,IF(AND($AA6&lt;&gt;0,D6="OUI"),$AA6,IF(D6="OUI",$X6,IF(D6="NON",$Y6,""))))</f>
        <v/>
      </c>
      <c r="F6" s="212">
        <f t="shared" ref="F6:F21" si="8">IF(D6&lt;&gt;"N/A",$X6+$Y6,0)</f>
        <v>5</v>
      </c>
      <c r="G6" s="324">
        <f t="shared" ref="G6:G21" si="9">IF(D6="","",IF(D6&lt;&gt;0,"",1))</f>
        <v>1</v>
      </c>
      <c r="H6" s="165">
        <f>IF('4 - Justificatifs LABEL ECOPROD'!J6&lt;&gt;"",'4 - Justificatifs LABEL ECOPROD'!J6,D6)</f>
        <v>0</v>
      </c>
      <c r="I6" s="38" t="str">
        <f t="shared" ref="I6:I21" si="10">IF(AND($Z6&lt;&gt;0,H6="OUI"),$Z6,IF(AND($AA6&lt;&gt;0,H6="OUI"),$AA6,IF(H6="OUI",$X6,IF(H6="NON",$Y6,""))))</f>
        <v/>
      </c>
      <c r="J6" s="208">
        <f t="shared" ref="J6:J21" si="11">IF(H6&lt;&gt;"N/A",$X6+$Y6,0)</f>
        <v>5</v>
      </c>
      <c r="K6" s="192"/>
      <c r="L6" s="165">
        <f>IF('4 - Justificatifs LABEL ECOPROD'!Y6&lt;&gt;"",'4 - Justificatifs LABEL ECOPROD'!Y6,IF('4 - Justificatifs LABEL ECOPROD'!J6&lt;&gt;"",Calculs!H6,Calculs!D6))</f>
        <v>0</v>
      </c>
      <c r="M6" s="38" t="str">
        <f t="shared" ref="M6:M21" si="12">IF(AND($Z6&lt;&gt;0,L6="OUI"),$Z6,IF(AND($AA6&lt;&gt;0,L6="OUI"),$AA6,IF(L6="OUI",$X6,IF(L6="NON",$Y6,""))))</f>
        <v/>
      </c>
      <c r="N6" s="208">
        <f t="shared" ref="N6:N21" si="13">IF(L6&lt;&gt;"N/A",$X6+$Y6,0)</f>
        <v>5</v>
      </c>
      <c r="O6" s="192"/>
      <c r="P6" s="165">
        <f>IF('4 - Justificatifs LABEL ECOPROD'!M6&lt;&gt;"",'4 - Justificatifs LABEL ECOPROD'!M6,IF('4 - Justificatifs LABEL ECOPROD'!Y6&lt;&gt;"",L6,IF('4 - Justificatifs LABEL ECOPROD'!J6&lt;&gt;"",Calculs!H6,Calculs!D6)))</f>
        <v>0</v>
      </c>
      <c r="Q6" s="38" t="str">
        <f t="shared" ref="Q6:Q21" si="14">IF(AND($Z6&lt;&gt;0,P6="OUI"),$Z6,IF(AND($AA6&lt;&gt;0,P6="OUI"),$AA6,IF(P6="OUI",$X6,IF(P6="NON",$Y6,""))))</f>
        <v/>
      </c>
      <c r="R6" s="208">
        <f t="shared" ref="R6:R21" si="15">IF(P6&lt;&gt;"N/A",$X6+$Y6,0)</f>
        <v>5</v>
      </c>
      <c r="S6" s="192"/>
      <c r="T6" s="209" t="str">
        <f t="shared" si="1"/>
        <v>A</v>
      </c>
      <c r="U6" s="210" t="str">
        <f t="shared" si="2"/>
        <v>1.2</v>
      </c>
      <c r="V6" s="212"/>
      <c r="W6" s="212" t="s">
        <v>226</v>
      </c>
      <c r="X6" s="212">
        <v>5</v>
      </c>
      <c r="Y6" s="212"/>
      <c r="Z6" s="212"/>
      <c r="AA6" s="212"/>
      <c r="AB6" s="212"/>
      <c r="AC6" s="212"/>
      <c r="AD6" s="208"/>
      <c r="AE6" s="208"/>
      <c r="AF6" s="208"/>
      <c r="AG6" s="208"/>
      <c r="AH6" s="66">
        <f t="shared" si="3"/>
        <v>0</v>
      </c>
      <c r="AI6" s="208"/>
      <c r="AJ6" s="208"/>
      <c r="AK6" s="208"/>
      <c r="AL6" s="208"/>
      <c r="AM6" s="208"/>
      <c r="AN6" s="66">
        <f t="shared" si="4"/>
        <v>0</v>
      </c>
      <c r="AO6" s="208"/>
      <c r="AP6" s="208"/>
      <c r="AQ6" s="208"/>
      <c r="AR6" s="208"/>
      <c r="AS6" s="208"/>
      <c r="AT6" s="66">
        <f t="shared" si="5"/>
        <v>0</v>
      </c>
      <c r="AU6" s="208"/>
      <c r="AV6" s="208"/>
      <c r="AW6" s="208"/>
      <c r="AX6" s="208"/>
      <c r="AY6" s="208"/>
      <c r="AZ6" s="66">
        <f t="shared" si="6"/>
        <v>0</v>
      </c>
      <c r="BA6" s="208"/>
      <c r="BB6" s="211" t="s">
        <v>290</v>
      </c>
    </row>
    <row r="7" spans="1:54" s="9" customFormat="1" ht="20.100000000000001" customHeight="1" thickBot="1">
      <c r="A7" s="67" t="s">
        <v>20</v>
      </c>
      <c r="B7" s="68" t="str">
        <f>INDEX(TabInit,MATCH(A7,'3 - Référentiel LABEL ECOPROD '!$A$3:$A$108,0),2)</f>
        <v>Avez-vous désigné une ou des personne(s) en charge de l'éco-production avec un leadership fonctionnel et une disponibilité en temps suffisante pour pouvoir arbitrer avec les parties prenantes impliquées et superviser la mise en œuvre de l'éco-production ?</v>
      </c>
      <c r="C7" s="192"/>
      <c r="D7" s="164">
        <f>INDEX(TabInit,MATCH(A7,'3 - Référentiel LABEL ECOPROD '!$A$3:$A$108,0),3)</f>
        <v>0</v>
      </c>
      <c r="E7" s="37" t="str">
        <f t="shared" si="7"/>
        <v/>
      </c>
      <c r="F7" s="212">
        <f t="shared" si="8"/>
        <v>5</v>
      </c>
      <c r="G7" s="324">
        <f t="shared" si="9"/>
        <v>1</v>
      </c>
      <c r="H7" s="164">
        <f>IF('4 - Justificatifs LABEL ECOPROD'!J7&lt;&gt;"",'4 - Justificatifs LABEL ECOPROD'!J7,D7)</f>
        <v>0</v>
      </c>
      <c r="I7" s="37" t="str">
        <f t="shared" si="10"/>
        <v/>
      </c>
      <c r="J7" s="208">
        <f t="shared" si="11"/>
        <v>5</v>
      </c>
      <c r="K7" s="192"/>
      <c r="L7" s="164">
        <f>IF('4 - Justificatifs LABEL ECOPROD'!Y7&lt;&gt;"",'4 - Justificatifs LABEL ECOPROD'!Y7,IF('4 - Justificatifs LABEL ECOPROD'!J7&lt;&gt;"",Calculs!H7,Calculs!D7))</f>
        <v>0</v>
      </c>
      <c r="M7" s="37" t="str">
        <f t="shared" si="12"/>
        <v/>
      </c>
      <c r="N7" s="208">
        <f t="shared" si="13"/>
        <v>5</v>
      </c>
      <c r="O7" s="192"/>
      <c r="P7" s="164">
        <f>IF('4 - Justificatifs LABEL ECOPROD'!M7&lt;&gt;"",'4 - Justificatifs LABEL ECOPROD'!M7,IF('4 - Justificatifs LABEL ECOPROD'!Y7&lt;&gt;"",L7,IF('4 - Justificatifs LABEL ECOPROD'!J7&lt;&gt;"",Calculs!H7,Calculs!D7)))</f>
        <v>0</v>
      </c>
      <c r="Q7" s="37" t="str">
        <f t="shared" si="14"/>
        <v/>
      </c>
      <c r="R7" s="208">
        <f t="shared" si="15"/>
        <v>5</v>
      </c>
      <c r="S7" s="192"/>
      <c r="T7" s="209" t="str">
        <f t="shared" si="1"/>
        <v>A</v>
      </c>
      <c r="U7" s="210" t="str">
        <f t="shared" si="2"/>
        <v>2</v>
      </c>
      <c r="V7" s="212" t="s">
        <v>224</v>
      </c>
      <c r="W7" s="212" t="s">
        <v>226</v>
      </c>
      <c r="X7" s="212">
        <v>5</v>
      </c>
      <c r="Y7" s="212"/>
      <c r="Z7" s="212"/>
      <c r="AA7" s="212"/>
      <c r="AB7" s="212"/>
      <c r="AC7" s="212"/>
      <c r="AD7" s="208"/>
      <c r="AE7" s="208"/>
      <c r="AF7" s="208"/>
      <c r="AG7" s="208"/>
      <c r="AH7" s="66">
        <f t="shared" si="3"/>
        <v>0</v>
      </c>
      <c r="AI7" s="208"/>
      <c r="AJ7" s="208"/>
      <c r="AK7" s="208"/>
      <c r="AL7" s="208"/>
      <c r="AM7" s="208"/>
      <c r="AN7" s="66">
        <f t="shared" si="4"/>
        <v>0</v>
      </c>
      <c r="AO7" s="208"/>
      <c r="AP7" s="208"/>
      <c r="AQ7" s="208"/>
      <c r="AR7" s="208"/>
      <c r="AS7" s="208"/>
      <c r="AT7" s="66">
        <f t="shared" si="5"/>
        <v>0</v>
      </c>
      <c r="AU7" s="208"/>
      <c r="AV7" s="208"/>
      <c r="AW7" s="208"/>
      <c r="AX7" s="208"/>
      <c r="AY7" s="208"/>
      <c r="AZ7" s="66">
        <f t="shared" si="6"/>
        <v>0</v>
      </c>
      <c r="BA7" s="208"/>
      <c r="BB7" s="211" t="s">
        <v>290</v>
      </c>
    </row>
    <row r="8" spans="1:54" s="9" customFormat="1" ht="20.100000000000001" customHeight="1" thickBot="1">
      <c r="A8" s="69" t="s">
        <v>22</v>
      </c>
      <c r="B8" s="64" t="str">
        <f>INDEX(TabInit,MATCH(A8,'3 - Référentiel LABEL ECOPROD '!$A$3:$A$108,0),2)</f>
        <v>Au moins une personne de votre équipe est-elle formée à l'éco-production ?</v>
      </c>
      <c r="C8" s="192"/>
      <c r="D8" s="166"/>
      <c r="E8" s="187" t="str">
        <f t="shared" si="7"/>
        <v/>
      </c>
      <c r="F8" s="212">
        <f t="shared" si="8"/>
        <v>0</v>
      </c>
      <c r="G8" s="324" t="str">
        <f t="shared" si="9"/>
        <v/>
      </c>
      <c r="H8" s="166">
        <f>IF('4 - Justificatifs LABEL ECOPROD'!J8&lt;&gt;"",'4 - Justificatifs LABEL ECOPROD'!J8,D8)</f>
        <v>0</v>
      </c>
      <c r="I8" s="187" t="str">
        <f t="shared" si="10"/>
        <v/>
      </c>
      <c r="J8" s="208">
        <f t="shared" si="11"/>
        <v>0</v>
      </c>
      <c r="K8" s="192"/>
      <c r="L8" s="166">
        <f>IF('4 - Justificatifs LABEL ECOPROD'!Y8&lt;&gt;"",'4 - Justificatifs LABEL ECOPROD'!Y8,IF('4 - Justificatifs LABEL ECOPROD'!J8&lt;&gt;"",Calculs!H8,Calculs!D8))</f>
        <v>0</v>
      </c>
      <c r="M8" s="187" t="str">
        <f t="shared" si="12"/>
        <v/>
      </c>
      <c r="N8" s="208">
        <f t="shared" si="13"/>
        <v>0</v>
      </c>
      <c r="O8" s="192"/>
      <c r="P8" s="166">
        <f>IF('4 - Justificatifs LABEL ECOPROD'!M8&lt;&gt;"",'4 - Justificatifs LABEL ECOPROD'!M8,IF('4 - Justificatifs LABEL ECOPROD'!Y8&lt;&gt;"",L8,IF('4 - Justificatifs LABEL ECOPROD'!J8&lt;&gt;"",Calculs!H8,Calculs!D8)))</f>
        <v>0</v>
      </c>
      <c r="Q8" s="187" t="str">
        <f t="shared" si="14"/>
        <v/>
      </c>
      <c r="R8" s="208">
        <f t="shared" si="15"/>
        <v>0</v>
      </c>
      <c r="S8" s="192"/>
      <c r="T8" s="209" t="str">
        <f t="shared" si="1"/>
        <v>A</v>
      </c>
      <c r="U8" s="210" t="str">
        <f t="shared" si="2"/>
        <v>3</v>
      </c>
      <c r="V8" s="213"/>
      <c r="W8" s="213" t="s">
        <v>224</v>
      </c>
      <c r="X8" s="213"/>
      <c r="Y8" s="213"/>
      <c r="Z8" s="213"/>
      <c r="AA8" s="213"/>
      <c r="AB8" s="213"/>
      <c r="AC8" s="212"/>
      <c r="AD8" s="212"/>
      <c r="AE8" s="212"/>
      <c r="AF8" s="212"/>
      <c r="AG8" s="212"/>
      <c r="AH8" s="66">
        <f t="shared" si="3"/>
        <v>0</v>
      </c>
      <c r="AI8" s="212"/>
      <c r="AJ8" s="212"/>
      <c r="AK8" s="212"/>
      <c r="AL8" s="212"/>
      <c r="AM8" s="212"/>
      <c r="AN8" s="66">
        <f t="shared" si="4"/>
        <v>0</v>
      </c>
      <c r="AO8" s="212"/>
      <c r="AP8" s="212"/>
      <c r="AQ8" s="212"/>
      <c r="AR8" s="212"/>
      <c r="AS8" s="212"/>
      <c r="AT8" s="66">
        <f t="shared" si="5"/>
        <v>0</v>
      </c>
      <c r="AU8" s="212"/>
      <c r="AV8" s="212"/>
      <c r="AW8" s="212"/>
      <c r="AX8" s="212"/>
      <c r="AY8" s="212"/>
      <c r="AZ8" s="66">
        <f t="shared" si="6"/>
        <v>0</v>
      </c>
      <c r="BA8" s="212"/>
      <c r="BB8" s="211" t="s">
        <v>290</v>
      </c>
    </row>
    <row r="9" spans="1:54" s="9" customFormat="1" ht="20.100000000000001" customHeight="1" thickBot="1">
      <c r="A9" s="69" t="s">
        <v>25</v>
      </c>
      <c r="B9" s="64" t="str">
        <f>INDEX(TabInit,MATCH(A9,'3 - Référentiel LABEL ECOPROD '!$A$3:$A$108,0),2)</f>
        <v xml:space="preserve">SI OUI: Au moins un de vos producteurs et productrices ont-ils et elles été formé·es à l'éco-production ? </v>
      </c>
      <c r="C9" s="192"/>
      <c r="D9" s="165">
        <f>INDEX(TabInit,MATCH(A9,'3 - Référentiel LABEL ECOPROD '!$A$3:$A$108,0),3)</f>
        <v>0</v>
      </c>
      <c r="E9" s="38" t="str">
        <f t="shared" si="7"/>
        <v/>
      </c>
      <c r="F9" s="212">
        <f t="shared" si="8"/>
        <v>1</v>
      </c>
      <c r="G9" s="324">
        <f t="shared" si="9"/>
        <v>1</v>
      </c>
      <c r="H9" s="165">
        <f>IF('4 - Justificatifs LABEL ECOPROD'!J9&lt;&gt;"",'4 - Justificatifs LABEL ECOPROD'!J9,D9)</f>
        <v>0</v>
      </c>
      <c r="I9" s="38" t="str">
        <f t="shared" si="10"/>
        <v/>
      </c>
      <c r="J9" s="208">
        <f t="shared" si="11"/>
        <v>1</v>
      </c>
      <c r="K9" s="192"/>
      <c r="L9" s="165">
        <f>IF('4 - Justificatifs LABEL ECOPROD'!Y9&lt;&gt;"",'4 - Justificatifs LABEL ECOPROD'!Y9,IF('4 - Justificatifs LABEL ECOPROD'!J9&lt;&gt;"",Calculs!H9,Calculs!D9))</f>
        <v>0</v>
      </c>
      <c r="M9" s="38" t="str">
        <f t="shared" si="12"/>
        <v/>
      </c>
      <c r="N9" s="208">
        <f t="shared" si="13"/>
        <v>1</v>
      </c>
      <c r="O9" s="192"/>
      <c r="P9" s="165">
        <f>IF('4 - Justificatifs LABEL ECOPROD'!M9&lt;&gt;"",'4 - Justificatifs LABEL ECOPROD'!M9,IF('4 - Justificatifs LABEL ECOPROD'!Y9&lt;&gt;"",L9,IF('4 - Justificatifs LABEL ECOPROD'!J9&lt;&gt;"",Calculs!H9,Calculs!D9)))</f>
        <v>0</v>
      </c>
      <c r="Q9" s="38" t="str">
        <f t="shared" si="14"/>
        <v/>
      </c>
      <c r="R9" s="208">
        <f t="shared" si="15"/>
        <v>1</v>
      </c>
      <c r="S9" s="192"/>
      <c r="T9" s="209" t="str">
        <f t="shared" si="1"/>
        <v>A</v>
      </c>
      <c r="U9" s="210" t="str">
        <f t="shared" si="2"/>
        <v>3.1</v>
      </c>
      <c r="V9" s="212"/>
      <c r="W9" s="212" t="s">
        <v>224</v>
      </c>
      <c r="X9" s="212">
        <v>1</v>
      </c>
      <c r="Y9" s="212"/>
      <c r="Z9" s="212"/>
      <c r="AA9" s="212"/>
      <c r="AB9" s="212"/>
      <c r="AC9" s="212"/>
      <c r="AD9" s="212"/>
      <c r="AE9" s="212"/>
      <c r="AF9" s="212"/>
      <c r="AG9" s="212"/>
      <c r="AH9" s="66">
        <f t="shared" si="3"/>
        <v>0</v>
      </c>
      <c r="AI9" s="212"/>
      <c r="AJ9" s="212"/>
      <c r="AK9" s="212"/>
      <c r="AL9" s="212"/>
      <c r="AM9" s="212"/>
      <c r="AN9" s="66">
        <f t="shared" si="4"/>
        <v>0</v>
      </c>
      <c r="AO9" s="212"/>
      <c r="AP9" s="212"/>
      <c r="AQ9" s="212"/>
      <c r="AR9" s="212"/>
      <c r="AS9" s="212"/>
      <c r="AT9" s="66">
        <f t="shared" si="5"/>
        <v>0</v>
      </c>
      <c r="AU9" s="212"/>
      <c r="AV9" s="212"/>
      <c r="AW9" s="212"/>
      <c r="AX9" s="212"/>
      <c r="AY9" s="212"/>
      <c r="AZ9" s="66">
        <f t="shared" si="6"/>
        <v>0</v>
      </c>
      <c r="BA9" s="212"/>
      <c r="BB9" s="214" t="s">
        <v>245</v>
      </c>
    </row>
    <row r="10" spans="1:54" s="9" customFormat="1" ht="20.100000000000001" customHeight="1" thickBot="1">
      <c r="A10" s="71" t="s">
        <v>27</v>
      </c>
      <c r="B10" s="72" t="str">
        <f>INDEX(TabInit,MATCH(A10,'3 - Référentiel LABEL ECOPROD '!$A$3:$A$108,0),2)</f>
        <v>POINT BONUS
SI OUI : Au moins un de vos auteurs, autrices, journalistes, réalisateurs et réalisatrices ont-ils et elles été formé·es à l'éco-production ?</v>
      </c>
      <c r="C10" s="192"/>
      <c r="D10" s="167">
        <f>INDEX(TabInit,MATCH(A10,'3 - Référentiel LABEL ECOPROD '!$A$3:$A$108,0),3)</f>
        <v>0</v>
      </c>
      <c r="E10" s="207" t="str">
        <f t="shared" si="7"/>
        <v/>
      </c>
      <c r="F10" s="212">
        <f t="shared" si="8"/>
        <v>0</v>
      </c>
      <c r="G10" s="324">
        <f t="shared" si="9"/>
        <v>1</v>
      </c>
      <c r="H10" s="167">
        <f>IF('4 - Justificatifs LABEL ECOPROD'!J10&lt;&gt;"",'4 - Justificatifs LABEL ECOPROD'!J10,D10)</f>
        <v>0</v>
      </c>
      <c r="I10" s="207" t="str">
        <f t="shared" si="10"/>
        <v/>
      </c>
      <c r="J10" s="208">
        <f t="shared" si="11"/>
        <v>0</v>
      </c>
      <c r="K10" s="192"/>
      <c r="L10" s="167">
        <f>IF('4 - Justificatifs LABEL ECOPROD'!Y10&lt;&gt;"",'4 - Justificatifs LABEL ECOPROD'!Y10,IF('4 - Justificatifs LABEL ECOPROD'!J10&lt;&gt;"",Calculs!H10,Calculs!D10))</f>
        <v>0</v>
      </c>
      <c r="M10" s="207" t="str">
        <f t="shared" si="12"/>
        <v/>
      </c>
      <c r="N10" s="208">
        <f t="shared" si="13"/>
        <v>0</v>
      </c>
      <c r="O10" s="192"/>
      <c r="P10" s="167">
        <f>IF('4 - Justificatifs LABEL ECOPROD'!M10&lt;&gt;"",'4 - Justificatifs LABEL ECOPROD'!M10,IF('4 - Justificatifs LABEL ECOPROD'!Y10&lt;&gt;"",L10,IF('4 - Justificatifs LABEL ECOPROD'!J10&lt;&gt;"",Calculs!H10,Calculs!D10)))</f>
        <v>0</v>
      </c>
      <c r="Q10" s="207" t="str">
        <f t="shared" si="14"/>
        <v/>
      </c>
      <c r="R10" s="208">
        <f t="shared" si="15"/>
        <v>0</v>
      </c>
      <c r="S10" s="192"/>
      <c r="T10" s="209" t="str">
        <f t="shared" si="1"/>
        <v>A</v>
      </c>
      <c r="U10" s="210" t="str">
        <f t="shared" si="2"/>
        <v>3.2</v>
      </c>
      <c r="V10" s="212"/>
      <c r="W10" s="212" t="s">
        <v>224</v>
      </c>
      <c r="X10" s="213"/>
      <c r="Y10" s="212"/>
      <c r="Z10" s="212"/>
      <c r="AA10" s="212">
        <v>1</v>
      </c>
      <c r="AB10" s="212"/>
      <c r="AC10" s="212"/>
      <c r="AD10" s="212"/>
      <c r="AE10" s="212"/>
      <c r="AF10" s="212"/>
      <c r="AG10" s="212"/>
      <c r="AH10" s="66">
        <f t="shared" si="3"/>
        <v>0</v>
      </c>
      <c r="AI10" s="212"/>
      <c r="AJ10" s="212"/>
      <c r="AK10" s="212"/>
      <c r="AL10" s="212"/>
      <c r="AM10" s="212"/>
      <c r="AN10" s="66">
        <f t="shared" si="4"/>
        <v>0</v>
      </c>
      <c r="AO10" s="212"/>
      <c r="AP10" s="212"/>
      <c r="AQ10" s="212"/>
      <c r="AR10" s="212"/>
      <c r="AS10" s="212"/>
      <c r="AT10" s="66">
        <f t="shared" si="5"/>
        <v>0</v>
      </c>
      <c r="AU10" s="212"/>
      <c r="AV10" s="212"/>
      <c r="AW10" s="212"/>
      <c r="AX10" s="212"/>
      <c r="AY10" s="212"/>
      <c r="AZ10" s="66">
        <f t="shared" si="6"/>
        <v>0</v>
      </c>
      <c r="BA10" s="212"/>
      <c r="BB10" s="214" t="s">
        <v>245</v>
      </c>
    </row>
    <row r="11" spans="1:54" s="9" customFormat="1" ht="20.100000000000001" customHeight="1" thickBot="1">
      <c r="A11" s="69" t="s">
        <v>30</v>
      </c>
      <c r="B11" s="64" t="str">
        <f>INDEX(TabInit,MATCH(A11,'3 - Référentiel LABEL ECOPROD '!$A$3:$A$108,0),2)</f>
        <v xml:space="preserve">SI OUI : Au moins un de vos directeurs et directrices de production ont-ils et elles été formé·es à l'éco-production ? </v>
      </c>
      <c r="C11" s="193"/>
      <c r="D11" s="165">
        <f>INDEX(TabInit,MATCH(A11,'3 - Référentiel LABEL ECOPROD '!$A$3:$A$108,0),3)</f>
        <v>0</v>
      </c>
      <c r="E11" s="38" t="str">
        <f t="shared" si="7"/>
        <v/>
      </c>
      <c r="F11" s="212">
        <f t="shared" si="8"/>
        <v>2</v>
      </c>
      <c r="G11" s="324">
        <f t="shared" si="9"/>
        <v>1</v>
      </c>
      <c r="H11" s="165">
        <f>IF('4 - Justificatifs LABEL ECOPROD'!J11&lt;&gt;"",'4 - Justificatifs LABEL ECOPROD'!J11,D11)</f>
        <v>0</v>
      </c>
      <c r="I11" s="38" t="str">
        <f t="shared" si="10"/>
        <v/>
      </c>
      <c r="J11" s="208">
        <f t="shared" si="11"/>
        <v>2</v>
      </c>
      <c r="K11" s="193"/>
      <c r="L11" s="165">
        <f>IF('4 - Justificatifs LABEL ECOPROD'!Y11&lt;&gt;"",'4 - Justificatifs LABEL ECOPROD'!Y11,IF('4 - Justificatifs LABEL ECOPROD'!J11&lt;&gt;"",Calculs!H11,Calculs!D11))</f>
        <v>0</v>
      </c>
      <c r="M11" s="38" t="str">
        <f t="shared" si="12"/>
        <v/>
      </c>
      <c r="N11" s="208">
        <f t="shared" si="13"/>
        <v>2</v>
      </c>
      <c r="O11" s="193"/>
      <c r="P11" s="165">
        <f>IF('4 - Justificatifs LABEL ECOPROD'!M11&lt;&gt;"",'4 - Justificatifs LABEL ECOPROD'!M11,IF('4 - Justificatifs LABEL ECOPROD'!Y11&lt;&gt;"",L11,IF('4 - Justificatifs LABEL ECOPROD'!J11&lt;&gt;"",Calculs!H11,Calculs!D11)))</f>
        <v>0</v>
      </c>
      <c r="Q11" s="38" t="str">
        <f t="shared" si="14"/>
        <v/>
      </c>
      <c r="R11" s="208">
        <f t="shared" si="15"/>
        <v>2</v>
      </c>
      <c r="S11" s="193"/>
      <c r="T11" s="209" t="str">
        <f t="shared" si="1"/>
        <v>A</v>
      </c>
      <c r="U11" s="210" t="str">
        <f t="shared" si="2"/>
        <v>3.3</v>
      </c>
      <c r="V11" s="212"/>
      <c r="W11" s="212" t="s">
        <v>224</v>
      </c>
      <c r="X11" s="212">
        <v>2</v>
      </c>
      <c r="Y11" s="212"/>
      <c r="Z11" s="212"/>
      <c r="AA11" s="212"/>
      <c r="AB11" s="212"/>
      <c r="AC11" s="212"/>
      <c r="AD11" s="212"/>
      <c r="AE11" s="212"/>
      <c r="AF11" s="212"/>
      <c r="AG11" s="212"/>
      <c r="AH11" s="66">
        <f t="shared" si="3"/>
        <v>0</v>
      </c>
      <c r="AI11" s="212"/>
      <c r="AJ11" s="212"/>
      <c r="AK11" s="212"/>
      <c r="AL11" s="212"/>
      <c r="AM11" s="212"/>
      <c r="AN11" s="66">
        <f t="shared" si="4"/>
        <v>0</v>
      </c>
      <c r="AO11" s="212"/>
      <c r="AP11" s="212"/>
      <c r="AQ11" s="212"/>
      <c r="AR11" s="212"/>
      <c r="AS11" s="212"/>
      <c r="AT11" s="66">
        <f t="shared" si="5"/>
        <v>0</v>
      </c>
      <c r="AU11" s="212"/>
      <c r="AV11" s="212"/>
      <c r="AW11" s="212"/>
      <c r="AX11" s="212"/>
      <c r="AY11" s="212"/>
      <c r="AZ11" s="66">
        <f t="shared" si="6"/>
        <v>0</v>
      </c>
      <c r="BA11" s="212"/>
      <c r="BB11" s="214" t="s">
        <v>245</v>
      </c>
    </row>
    <row r="12" spans="1:54" s="9" customFormat="1" ht="20.100000000000001" customHeight="1" thickBot="1">
      <c r="A12" s="71" t="s">
        <v>31</v>
      </c>
      <c r="B12" s="72" t="str">
        <f>INDEX(TabInit,MATCH(A12,'3 - Référentiel LABEL ECOPROD '!$A$3:$A$108,0),2)</f>
        <v xml:space="preserve">POINT BONUS
SI OUI : Au moins un de vos directeurs et directrices de postproduction ont-ils et elles été formé·es à l'éco-production ? </v>
      </c>
      <c r="C12" s="192"/>
      <c r="D12" s="167">
        <f>INDEX(TabInit,MATCH(A12,'3 - Référentiel LABEL ECOPROD '!$A$3:$A$108,0),3)</f>
        <v>0</v>
      </c>
      <c r="E12" s="207" t="str">
        <f t="shared" si="7"/>
        <v/>
      </c>
      <c r="F12" s="212">
        <f t="shared" si="8"/>
        <v>0</v>
      </c>
      <c r="G12" s="324">
        <f t="shared" si="9"/>
        <v>1</v>
      </c>
      <c r="H12" s="167">
        <f>IF('4 - Justificatifs LABEL ECOPROD'!J12&lt;&gt;"",'4 - Justificatifs LABEL ECOPROD'!J12,D12)</f>
        <v>0</v>
      </c>
      <c r="I12" s="207" t="str">
        <f t="shared" si="10"/>
        <v/>
      </c>
      <c r="J12" s="208">
        <f t="shared" si="11"/>
        <v>0</v>
      </c>
      <c r="K12" s="192"/>
      <c r="L12" s="167">
        <f>IF('4 - Justificatifs LABEL ECOPROD'!Y12&lt;&gt;"",'4 - Justificatifs LABEL ECOPROD'!Y12,IF('4 - Justificatifs LABEL ECOPROD'!J12&lt;&gt;"",Calculs!H12,Calculs!D12))</f>
        <v>0</v>
      </c>
      <c r="M12" s="207" t="str">
        <f t="shared" si="12"/>
        <v/>
      </c>
      <c r="N12" s="208">
        <f t="shared" si="13"/>
        <v>0</v>
      </c>
      <c r="O12" s="192"/>
      <c r="P12" s="167">
        <f>IF('4 - Justificatifs LABEL ECOPROD'!M12&lt;&gt;"",'4 - Justificatifs LABEL ECOPROD'!M12,IF('4 - Justificatifs LABEL ECOPROD'!Y12&lt;&gt;"",L12,IF('4 - Justificatifs LABEL ECOPROD'!J12&lt;&gt;"",Calculs!H12,Calculs!D12)))</f>
        <v>0</v>
      </c>
      <c r="Q12" s="207" t="str">
        <f t="shared" si="14"/>
        <v/>
      </c>
      <c r="R12" s="208">
        <f t="shared" si="15"/>
        <v>0</v>
      </c>
      <c r="S12" s="192"/>
      <c r="T12" s="209" t="str">
        <f t="shared" si="1"/>
        <v>A</v>
      </c>
      <c r="U12" s="210" t="str">
        <f t="shared" si="2"/>
        <v>3.4</v>
      </c>
      <c r="V12" s="212"/>
      <c r="W12" s="212" t="s">
        <v>224</v>
      </c>
      <c r="X12" s="213"/>
      <c r="Y12" s="212"/>
      <c r="Z12" s="212"/>
      <c r="AA12" s="212">
        <v>1</v>
      </c>
      <c r="AB12" s="212"/>
      <c r="AC12" s="212"/>
      <c r="AD12" s="212"/>
      <c r="AE12" s="212"/>
      <c r="AF12" s="212"/>
      <c r="AG12" s="212"/>
      <c r="AH12" s="66">
        <f t="shared" si="3"/>
        <v>0</v>
      </c>
      <c r="AI12" s="212"/>
      <c r="AJ12" s="212"/>
      <c r="AK12" s="212"/>
      <c r="AL12" s="212"/>
      <c r="AM12" s="212"/>
      <c r="AN12" s="66">
        <f t="shared" si="4"/>
        <v>0</v>
      </c>
      <c r="AO12" s="212"/>
      <c r="AP12" s="212"/>
      <c r="AQ12" s="212"/>
      <c r="AR12" s="212"/>
      <c r="AS12" s="212"/>
      <c r="AT12" s="66">
        <f t="shared" si="5"/>
        <v>0</v>
      </c>
      <c r="AU12" s="212"/>
      <c r="AV12" s="212"/>
      <c r="AW12" s="212"/>
      <c r="AX12" s="212"/>
      <c r="AY12" s="212"/>
      <c r="AZ12" s="66">
        <f t="shared" si="6"/>
        <v>0</v>
      </c>
      <c r="BA12" s="212"/>
      <c r="BB12" s="214" t="s">
        <v>245</v>
      </c>
    </row>
    <row r="13" spans="1:54" s="9" customFormat="1" ht="20.100000000000001" customHeight="1" thickBot="1">
      <c r="A13" s="69" t="s">
        <v>33</v>
      </c>
      <c r="B13" s="64" t="str">
        <f>INDEX(TabInit,MATCH(A13,'3 - Référentiel LABEL ECOPROD '!$A$3:$A$108,0),2)</f>
        <v xml:space="preserve">SI OUI : Au moins un de vos régisseurs et régisseuses générales ont-ils et elles été formé·es à l'éco-production ? </v>
      </c>
      <c r="C13" s="193"/>
      <c r="D13" s="165">
        <f>INDEX(TabInit,MATCH(A13,'3 - Référentiel LABEL ECOPROD '!$A$3:$A$108,0),3)</f>
        <v>0</v>
      </c>
      <c r="E13" s="38" t="str">
        <f t="shared" si="7"/>
        <v/>
      </c>
      <c r="F13" s="212">
        <f t="shared" si="8"/>
        <v>2</v>
      </c>
      <c r="G13" s="324">
        <f t="shared" si="9"/>
        <v>1</v>
      </c>
      <c r="H13" s="165">
        <f>IF('4 - Justificatifs LABEL ECOPROD'!J13&lt;&gt;"",'4 - Justificatifs LABEL ECOPROD'!J13,D13)</f>
        <v>0</v>
      </c>
      <c r="I13" s="38" t="str">
        <f t="shared" si="10"/>
        <v/>
      </c>
      <c r="J13" s="208">
        <f t="shared" si="11"/>
        <v>2</v>
      </c>
      <c r="K13" s="193"/>
      <c r="L13" s="165">
        <f>IF('4 - Justificatifs LABEL ECOPROD'!Y13&lt;&gt;"",'4 - Justificatifs LABEL ECOPROD'!Y13,IF('4 - Justificatifs LABEL ECOPROD'!J13&lt;&gt;"",Calculs!H13,Calculs!D13))</f>
        <v>0</v>
      </c>
      <c r="M13" s="38" t="str">
        <f t="shared" si="12"/>
        <v/>
      </c>
      <c r="N13" s="208">
        <f t="shared" si="13"/>
        <v>2</v>
      </c>
      <c r="O13" s="193"/>
      <c r="P13" s="165">
        <f>IF('4 - Justificatifs LABEL ECOPROD'!M13&lt;&gt;"",'4 - Justificatifs LABEL ECOPROD'!M13,IF('4 - Justificatifs LABEL ECOPROD'!Y13&lt;&gt;"",L13,IF('4 - Justificatifs LABEL ECOPROD'!J13&lt;&gt;"",Calculs!H13,Calculs!D13)))</f>
        <v>0</v>
      </c>
      <c r="Q13" s="38" t="str">
        <f t="shared" si="14"/>
        <v/>
      </c>
      <c r="R13" s="208">
        <f t="shared" si="15"/>
        <v>2</v>
      </c>
      <c r="S13" s="193"/>
      <c r="T13" s="209" t="str">
        <f t="shared" si="1"/>
        <v>A</v>
      </c>
      <c r="U13" s="210" t="str">
        <f t="shared" si="2"/>
        <v>3.5</v>
      </c>
      <c r="V13" s="212"/>
      <c r="W13" s="212" t="s">
        <v>224</v>
      </c>
      <c r="X13" s="212">
        <v>2</v>
      </c>
      <c r="Y13" s="212"/>
      <c r="Z13" s="212"/>
      <c r="AA13" s="212"/>
      <c r="AB13" s="212"/>
      <c r="AC13" s="212"/>
      <c r="AD13" s="212"/>
      <c r="AE13" s="212"/>
      <c r="AF13" s="212"/>
      <c r="AG13" s="212"/>
      <c r="AH13" s="66">
        <f t="shared" si="3"/>
        <v>0</v>
      </c>
      <c r="AI13" s="212"/>
      <c r="AJ13" s="212"/>
      <c r="AK13" s="212"/>
      <c r="AL13" s="212"/>
      <c r="AM13" s="212"/>
      <c r="AN13" s="66">
        <f t="shared" si="4"/>
        <v>0</v>
      </c>
      <c r="AO13" s="212"/>
      <c r="AP13" s="212"/>
      <c r="AQ13" s="212"/>
      <c r="AR13" s="212"/>
      <c r="AS13" s="212"/>
      <c r="AT13" s="66">
        <f t="shared" si="5"/>
        <v>0</v>
      </c>
      <c r="AU13" s="212"/>
      <c r="AV13" s="212"/>
      <c r="AW13" s="212"/>
      <c r="AX13" s="212"/>
      <c r="AY13" s="212"/>
      <c r="AZ13" s="66">
        <f t="shared" si="6"/>
        <v>0</v>
      </c>
      <c r="BA13" s="212"/>
      <c r="BB13" s="214" t="s">
        <v>245</v>
      </c>
    </row>
    <row r="14" spans="1:54" s="9" customFormat="1" ht="20.100000000000001" customHeight="1" thickBot="1">
      <c r="A14" s="71" t="s">
        <v>34</v>
      </c>
      <c r="B14" s="72" t="str">
        <f>INDEX(TabInit,MATCH(A14,'3 - Référentiel LABEL ECOPROD '!$A$3:$A$108,0),2)</f>
        <v xml:space="preserve">POINT BONUS
SI OUI : Au moins un de vos chefs et cheffes déco ont-ils et elles été formé·es à l'éco-production ? </v>
      </c>
      <c r="C14" s="192"/>
      <c r="D14" s="167">
        <f>INDEX(TabInit,MATCH(A14,'3 - Référentiel LABEL ECOPROD '!$A$3:$A$108,0),3)</f>
        <v>0</v>
      </c>
      <c r="E14" s="207" t="str">
        <f t="shared" si="7"/>
        <v/>
      </c>
      <c r="F14" s="212">
        <f t="shared" si="8"/>
        <v>0</v>
      </c>
      <c r="G14" s="324">
        <f t="shared" si="9"/>
        <v>1</v>
      </c>
      <c r="H14" s="167">
        <f>IF('4 - Justificatifs LABEL ECOPROD'!J14&lt;&gt;"",'4 - Justificatifs LABEL ECOPROD'!J14,D14)</f>
        <v>0</v>
      </c>
      <c r="I14" s="207" t="str">
        <f t="shared" si="10"/>
        <v/>
      </c>
      <c r="J14" s="208">
        <f t="shared" si="11"/>
        <v>0</v>
      </c>
      <c r="K14" s="192"/>
      <c r="L14" s="167">
        <f>IF('4 - Justificatifs LABEL ECOPROD'!Y14&lt;&gt;"",'4 - Justificatifs LABEL ECOPROD'!Y14,IF('4 - Justificatifs LABEL ECOPROD'!J14&lt;&gt;"",Calculs!H14,Calculs!D14))</f>
        <v>0</v>
      </c>
      <c r="M14" s="207" t="str">
        <f t="shared" si="12"/>
        <v/>
      </c>
      <c r="N14" s="208">
        <f t="shared" si="13"/>
        <v>0</v>
      </c>
      <c r="O14" s="192"/>
      <c r="P14" s="167">
        <f>IF('4 - Justificatifs LABEL ECOPROD'!M14&lt;&gt;"",'4 - Justificatifs LABEL ECOPROD'!M14,IF('4 - Justificatifs LABEL ECOPROD'!Y14&lt;&gt;"",L14,IF('4 - Justificatifs LABEL ECOPROD'!J14&lt;&gt;"",Calculs!H14,Calculs!D14)))</f>
        <v>0</v>
      </c>
      <c r="Q14" s="207" t="str">
        <f t="shared" si="14"/>
        <v/>
      </c>
      <c r="R14" s="208">
        <f t="shared" si="15"/>
        <v>0</v>
      </c>
      <c r="S14" s="192"/>
      <c r="T14" s="209" t="str">
        <f t="shared" si="1"/>
        <v>A</v>
      </c>
      <c r="U14" s="210" t="str">
        <f t="shared" si="2"/>
        <v>3.6</v>
      </c>
      <c r="V14" s="212"/>
      <c r="W14" s="212" t="s">
        <v>224</v>
      </c>
      <c r="X14" s="213"/>
      <c r="Y14" s="212"/>
      <c r="Z14" s="212"/>
      <c r="AA14" s="212">
        <v>2</v>
      </c>
      <c r="AB14" s="212"/>
      <c r="AC14" s="212"/>
      <c r="AD14" s="212"/>
      <c r="AE14" s="212"/>
      <c r="AF14" s="212"/>
      <c r="AG14" s="212"/>
      <c r="AH14" s="66">
        <f t="shared" si="3"/>
        <v>0</v>
      </c>
      <c r="AI14" s="212"/>
      <c r="AJ14" s="212"/>
      <c r="AK14" s="212"/>
      <c r="AL14" s="212"/>
      <c r="AM14" s="212"/>
      <c r="AN14" s="66">
        <f t="shared" si="4"/>
        <v>0</v>
      </c>
      <c r="AO14" s="212"/>
      <c r="AP14" s="212"/>
      <c r="AQ14" s="212"/>
      <c r="AR14" s="212"/>
      <c r="AS14" s="212"/>
      <c r="AT14" s="66">
        <f t="shared" si="5"/>
        <v>0</v>
      </c>
      <c r="AU14" s="212"/>
      <c r="AV14" s="212"/>
      <c r="AW14" s="212"/>
      <c r="AX14" s="212"/>
      <c r="AY14" s="212"/>
      <c r="AZ14" s="66">
        <f t="shared" si="6"/>
        <v>0</v>
      </c>
      <c r="BA14" s="212"/>
      <c r="BB14" s="214" t="s">
        <v>245</v>
      </c>
    </row>
    <row r="15" spans="1:54" s="9" customFormat="1" ht="20.100000000000001" customHeight="1" thickBot="1">
      <c r="A15" s="71" t="s">
        <v>36</v>
      </c>
      <c r="B15" s="72" t="str">
        <f>INDEX(TabInit,MATCH(A15,'3 - Référentiel LABEL ECOPROD '!$A$3:$A$108,0),2)</f>
        <v xml:space="preserve">POINT BONUS
SI OUI : Au moins un de vos chefs et cheffes opératrices / électriciennes ont-ils et elles été formé·es à l'éco-production ? </v>
      </c>
      <c r="C15" s="192"/>
      <c r="D15" s="167">
        <f>INDEX(TabInit,MATCH(A15,'3 - Référentiel LABEL ECOPROD '!$A$3:$A$108,0),3)</f>
        <v>0</v>
      </c>
      <c r="E15" s="207" t="str">
        <f t="shared" si="7"/>
        <v/>
      </c>
      <c r="F15" s="212">
        <f t="shared" si="8"/>
        <v>0</v>
      </c>
      <c r="G15" s="324">
        <f t="shared" si="9"/>
        <v>1</v>
      </c>
      <c r="H15" s="167">
        <f>IF('4 - Justificatifs LABEL ECOPROD'!J15&lt;&gt;"",'4 - Justificatifs LABEL ECOPROD'!J15,D15)</f>
        <v>0</v>
      </c>
      <c r="I15" s="207" t="str">
        <f t="shared" si="10"/>
        <v/>
      </c>
      <c r="J15" s="208">
        <f t="shared" si="11"/>
        <v>0</v>
      </c>
      <c r="K15" s="192"/>
      <c r="L15" s="167">
        <f>IF('4 - Justificatifs LABEL ECOPROD'!Y15&lt;&gt;"",'4 - Justificatifs LABEL ECOPROD'!Y15,IF('4 - Justificatifs LABEL ECOPROD'!J15&lt;&gt;"",Calculs!H15,Calculs!D15))</f>
        <v>0</v>
      </c>
      <c r="M15" s="207" t="str">
        <f t="shared" si="12"/>
        <v/>
      </c>
      <c r="N15" s="208">
        <f t="shared" si="13"/>
        <v>0</v>
      </c>
      <c r="O15" s="192"/>
      <c r="P15" s="167">
        <f>IF('4 - Justificatifs LABEL ECOPROD'!M15&lt;&gt;"",'4 - Justificatifs LABEL ECOPROD'!M15,IF('4 - Justificatifs LABEL ECOPROD'!Y15&lt;&gt;"",L15,IF('4 - Justificatifs LABEL ECOPROD'!J15&lt;&gt;"",Calculs!H15,Calculs!D15)))</f>
        <v>0</v>
      </c>
      <c r="Q15" s="207" t="str">
        <f t="shared" si="14"/>
        <v/>
      </c>
      <c r="R15" s="208">
        <f t="shared" si="15"/>
        <v>0</v>
      </c>
      <c r="S15" s="192"/>
      <c r="T15" s="209" t="str">
        <f t="shared" si="1"/>
        <v>A</v>
      </c>
      <c r="U15" s="210" t="str">
        <f t="shared" si="2"/>
        <v>3.7</v>
      </c>
      <c r="V15" s="212"/>
      <c r="W15" s="212" t="s">
        <v>224</v>
      </c>
      <c r="X15" s="213"/>
      <c r="Y15" s="212"/>
      <c r="Z15" s="212"/>
      <c r="AA15" s="212">
        <v>2</v>
      </c>
      <c r="AB15" s="212"/>
      <c r="AC15" s="212"/>
      <c r="AD15" s="212"/>
      <c r="AE15" s="212"/>
      <c r="AF15" s="212"/>
      <c r="AG15" s="212"/>
      <c r="AH15" s="66">
        <f t="shared" si="3"/>
        <v>0</v>
      </c>
      <c r="AI15" s="212"/>
      <c r="AJ15" s="212"/>
      <c r="AK15" s="212"/>
      <c r="AL15" s="212"/>
      <c r="AM15" s="212"/>
      <c r="AN15" s="66">
        <f t="shared" si="4"/>
        <v>0</v>
      </c>
      <c r="AO15" s="212"/>
      <c r="AP15" s="212"/>
      <c r="AQ15" s="212"/>
      <c r="AR15" s="212"/>
      <c r="AS15" s="212"/>
      <c r="AT15" s="66">
        <f t="shared" si="5"/>
        <v>0</v>
      </c>
      <c r="AU15" s="212"/>
      <c r="AV15" s="212"/>
      <c r="AW15" s="212"/>
      <c r="AX15" s="212"/>
      <c r="AY15" s="212"/>
      <c r="AZ15" s="66">
        <f t="shared" si="6"/>
        <v>0</v>
      </c>
      <c r="BA15" s="212"/>
      <c r="BB15" s="214" t="s">
        <v>245</v>
      </c>
    </row>
    <row r="16" spans="1:54" s="9" customFormat="1" ht="20.100000000000001" customHeight="1" thickBot="1">
      <c r="A16" s="71" t="s">
        <v>38</v>
      </c>
      <c r="B16" s="72" t="str">
        <f>INDEX(TabInit,MATCH(A16,'3 - Référentiel LABEL ECOPROD '!$A$3:$A$108,0),2)</f>
        <v xml:space="preserve">POINT BONUS
SI OUI : Au moins un de vos chefs et cheffes costumières / maquilleuses ont-ils et elles été formé·es à l'éco-production ? </v>
      </c>
      <c r="C16" s="192"/>
      <c r="D16" s="167">
        <f>INDEX(TabInit,MATCH(A16,'3 - Référentiel LABEL ECOPROD '!$A$3:$A$108,0),3)</f>
        <v>0</v>
      </c>
      <c r="E16" s="207" t="str">
        <f t="shared" si="7"/>
        <v/>
      </c>
      <c r="F16" s="212">
        <f t="shared" si="8"/>
        <v>0</v>
      </c>
      <c r="G16" s="324">
        <f t="shared" si="9"/>
        <v>1</v>
      </c>
      <c r="H16" s="167">
        <f>IF('4 - Justificatifs LABEL ECOPROD'!J16&lt;&gt;"",'4 - Justificatifs LABEL ECOPROD'!J16,D16)</f>
        <v>0</v>
      </c>
      <c r="I16" s="207" t="str">
        <f t="shared" si="10"/>
        <v/>
      </c>
      <c r="J16" s="208">
        <f t="shared" si="11"/>
        <v>0</v>
      </c>
      <c r="K16" s="192"/>
      <c r="L16" s="167">
        <f>IF('4 - Justificatifs LABEL ECOPROD'!Y16&lt;&gt;"",'4 - Justificatifs LABEL ECOPROD'!Y16,IF('4 - Justificatifs LABEL ECOPROD'!J16&lt;&gt;"",Calculs!H16,Calculs!D16))</f>
        <v>0</v>
      </c>
      <c r="M16" s="207" t="str">
        <f t="shared" si="12"/>
        <v/>
      </c>
      <c r="N16" s="208">
        <f t="shared" si="13"/>
        <v>0</v>
      </c>
      <c r="O16" s="192"/>
      <c r="P16" s="167">
        <f>IF('4 - Justificatifs LABEL ECOPROD'!M16&lt;&gt;"",'4 - Justificatifs LABEL ECOPROD'!M16,IF('4 - Justificatifs LABEL ECOPROD'!Y16&lt;&gt;"",L16,IF('4 - Justificatifs LABEL ECOPROD'!J16&lt;&gt;"",Calculs!H16,Calculs!D16)))</f>
        <v>0</v>
      </c>
      <c r="Q16" s="207" t="str">
        <f t="shared" si="14"/>
        <v/>
      </c>
      <c r="R16" s="208">
        <f t="shared" si="15"/>
        <v>0</v>
      </c>
      <c r="S16" s="192"/>
      <c r="T16" s="209" t="str">
        <f t="shared" si="1"/>
        <v>A</v>
      </c>
      <c r="U16" s="210" t="str">
        <f t="shared" si="2"/>
        <v>3.8</v>
      </c>
      <c r="V16" s="212"/>
      <c r="W16" s="212" t="s">
        <v>224</v>
      </c>
      <c r="X16" s="213"/>
      <c r="Y16" s="212"/>
      <c r="Z16" s="212"/>
      <c r="AA16" s="212">
        <v>1</v>
      </c>
      <c r="AB16" s="212"/>
      <c r="AC16" s="212"/>
      <c r="AD16" s="212"/>
      <c r="AE16" s="212"/>
      <c r="AF16" s="212"/>
      <c r="AG16" s="212"/>
      <c r="AH16" s="66">
        <f t="shared" si="3"/>
        <v>0</v>
      </c>
      <c r="AI16" s="212"/>
      <c r="AJ16" s="212"/>
      <c r="AK16" s="212"/>
      <c r="AL16" s="212"/>
      <c r="AM16" s="212"/>
      <c r="AN16" s="66">
        <f t="shared" si="4"/>
        <v>0</v>
      </c>
      <c r="AO16" s="212"/>
      <c r="AP16" s="212"/>
      <c r="AQ16" s="212"/>
      <c r="AR16" s="212"/>
      <c r="AS16" s="212"/>
      <c r="AT16" s="66">
        <f t="shared" si="5"/>
        <v>0</v>
      </c>
      <c r="AU16" s="212"/>
      <c r="AV16" s="212"/>
      <c r="AW16" s="212"/>
      <c r="AX16" s="212"/>
      <c r="AY16" s="212"/>
      <c r="AZ16" s="66">
        <f t="shared" si="6"/>
        <v>0</v>
      </c>
      <c r="BA16" s="212"/>
      <c r="BB16" s="214" t="s">
        <v>245</v>
      </c>
    </row>
    <row r="17" spans="1:54" s="9" customFormat="1" ht="20.100000000000001" customHeight="1" thickBot="1">
      <c r="A17" s="69" t="s">
        <v>40</v>
      </c>
      <c r="B17" s="64" t="str">
        <f>INDEX(TabInit,MATCH(A17,'3 - Référentiel LABEL ECOPROD '!$A$3:$A$108,0),2)</f>
        <v>Avez-vous ajouté une clause concernant l'éco-production dans vos contrats ou cahier de charge de prestation ?</v>
      </c>
      <c r="C17" s="192"/>
      <c r="D17" s="165">
        <f>INDEX(TabInit,MATCH(A17,'3 - Référentiel LABEL ECOPROD '!$A$3:$A$108,0),3)</f>
        <v>0</v>
      </c>
      <c r="E17" s="38" t="str">
        <f t="shared" si="7"/>
        <v/>
      </c>
      <c r="F17" s="212">
        <f t="shared" si="8"/>
        <v>3</v>
      </c>
      <c r="G17" s="324">
        <f t="shared" si="9"/>
        <v>1</v>
      </c>
      <c r="H17" s="165">
        <f>IF('4 - Justificatifs LABEL ECOPROD'!J17&lt;&gt;"",'4 - Justificatifs LABEL ECOPROD'!J17,D17)</f>
        <v>0</v>
      </c>
      <c r="I17" s="38" t="str">
        <f t="shared" si="10"/>
        <v/>
      </c>
      <c r="J17" s="208">
        <f t="shared" si="11"/>
        <v>3</v>
      </c>
      <c r="K17" s="192"/>
      <c r="L17" s="165">
        <f>IF('4 - Justificatifs LABEL ECOPROD'!Y17&lt;&gt;"",'4 - Justificatifs LABEL ECOPROD'!Y17,IF('4 - Justificatifs LABEL ECOPROD'!J17&lt;&gt;"",Calculs!H17,Calculs!D17))</f>
        <v>0</v>
      </c>
      <c r="M17" s="38" t="str">
        <f t="shared" si="12"/>
        <v/>
      </c>
      <c r="N17" s="208">
        <f t="shared" si="13"/>
        <v>3</v>
      </c>
      <c r="O17" s="192"/>
      <c r="P17" s="165">
        <f>IF('4 - Justificatifs LABEL ECOPROD'!M17&lt;&gt;"",'4 - Justificatifs LABEL ECOPROD'!M17,IF('4 - Justificatifs LABEL ECOPROD'!Y17&lt;&gt;"",L17,IF('4 - Justificatifs LABEL ECOPROD'!J17&lt;&gt;"",Calculs!H17,Calculs!D17)))</f>
        <v>0</v>
      </c>
      <c r="Q17" s="38" t="str">
        <f t="shared" si="14"/>
        <v/>
      </c>
      <c r="R17" s="208">
        <f t="shared" si="15"/>
        <v>3</v>
      </c>
      <c r="S17" s="192"/>
      <c r="T17" s="209" t="str">
        <f t="shared" si="1"/>
        <v>A</v>
      </c>
      <c r="U17" s="210" t="str">
        <f t="shared" si="2"/>
        <v>4.1</v>
      </c>
      <c r="V17" s="212"/>
      <c r="W17" s="212" t="s">
        <v>224</v>
      </c>
      <c r="X17" s="212">
        <v>3</v>
      </c>
      <c r="Y17" s="212"/>
      <c r="Z17" s="212"/>
      <c r="AA17" s="212"/>
      <c r="AB17" s="212"/>
      <c r="AC17" s="212"/>
      <c r="AD17" s="212"/>
      <c r="AE17" s="212"/>
      <c r="AF17" s="212"/>
      <c r="AG17" s="212"/>
      <c r="AH17" s="66">
        <f t="shared" si="3"/>
        <v>0</v>
      </c>
      <c r="AI17" s="212"/>
      <c r="AJ17" s="212"/>
      <c r="AK17" s="212"/>
      <c r="AL17" s="212"/>
      <c r="AM17" s="212"/>
      <c r="AN17" s="66">
        <f t="shared" si="4"/>
        <v>0</v>
      </c>
      <c r="AO17" s="212"/>
      <c r="AP17" s="212"/>
      <c r="AQ17" s="212"/>
      <c r="AR17" s="212"/>
      <c r="AS17" s="212"/>
      <c r="AT17" s="66">
        <f t="shared" si="5"/>
        <v>0</v>
      </c>
      <c r="AU17" s="212"/>
      <c r="AV17" s="212"/>
      <c r="AW17" s="212"/>
      <c r="AX17" s="212"/>
      <c r="AY17" s="212"/>
      <c r="AZ17" s="66">
        <f t="shared" si="6"/>
        <v>0</v>
      </c>
      <c r="BA17" s="212"/>
      <c r="BB17" s="214" t="s">
        <v>245</v>
      </c>
    </row>
    <row r="18" spans="1:54" s="9" customFormat="1" ht="20.100000000000001" customHeight="1" thickBot="1">
      <c r="A18" s="69" t="s">
        <v>43</v>
      </c>
      <c r="B18" s="64" t="str">
        <f>INDEX(TabInit,MATCH(A18,'3 - Référentiel LABEL ECOPROD '!$A$3:$A$108,0),2)</f>
        <v>Avez-vous ajouté une clause concernant l'éco-production dans les contrats des comédiens et comédiennes, présentateurs et présentatrices ou toute personne apparaissant à l'écran ?</v>
      </c>
      <c r="C18" s="192"/>
      <c r="D18" s="165">
        <f>INDEX(TabInit,MATCH(A18,'3 - Référentiel LABEL ECOPROD '!$A$3:$A$108,0),3)</f>
        <v>0</v>
      </c>
      <c r="E18" s="38" t="str">
        <f t="shared" si="7"/>
        <v/>
      </c>
      <c r="F18" s="212">
        <f t="shared" si="8"/>
        <v>3</v>
      </c>
      <c r="G18" s="324">
        <f t="shared" si="9"/>
        <v>1</v>
      </c>
      <c r="H18" s="165">
        <f>IF('4 - Justificatifs LABEL ECOPROD'!J18&lt;&gt;"",'4 - Justificatifs LABEL ECOPROD'!J18,D18)</f>
        <v>0</v>
      </c>
      <c r="I18" s="38" t="str">
        <f t="shared" si="10"/>
        <v/>
      </c>
      <c r="J18" s="208">
        <f t="shared" si="11"/>
        <v>3</v>
      </c>
      <c r="K18" s="192"/>
      <c r="L18" s="165">
        <f>IF('4 - Justificatifs LABEL ECOPROD'!Y18&lt;&gt;"",'4 - Justificatifs LABEL ECOPROD'!Y18,IF('4 - Justificatifs LABEL ECOPROD'!J18&lt;&gt;"",Calculs!H18,Calculs!D18))</f>
        <v>0</v>
      </c>
      <c r="M18" s="38" t="str">
        <f t="shared" si="12"/>
        <v/>
      </c>
      <c r="N18" s="208">
        <f t="shared" si="13"/>
        <v>3</v>
      </c>
      <c r="O18" s="192"/>
      <c r="P18" s="165">
        <f>IF('4 - Justificatifs LABEL ECOPROD'!M18&lt;&gt;"",'4 - Justificatifs LABEL ECOPROD'!M18,IF('4 - Justificatifs LABEL ECOPROD'!Y18&lt;&gt;"",L18,IF('4 - Justificatifs LABEL ECOPROD'!J18&lt;&gt;"",Calculs!H18,Calculs!D18)))</f>
        <v>0</v>
      </c>
      <c r="Q18" s="38" t="str">
        <f t="shared" si="14"/>
        <v/>
      </c>
      <c r="R18" s="208">
        <f t="shared" si="15"/>
        <v>3</v>
      </c>
      <c r="S18" s="192"/>
      <c r="T18" s="209" t="str">
        <f t="shared" si="1"/>
        <v>A</v>
      </c>
      <c r="U18" s="210" t="str">
        <f t="shared" si="2"/>
        <v>4.2</v>
      </c>
      <c r="V18" s="212"/>
      <c r="W18" s="212" t="s">
        <v>224</v>
      </c>
      <c r="X18" s="212">
        <v>3</v>
      </c>
      <c r="Y18" s="212"/>
      <c r="Z18" s="212"/>
      <c r="AA18" s="212"/>
      <c r="AB18" s="212"/>
      <c r="AC18" s="212"/>
      <c r="AD18" s="212"/>
      <c r="AE18" s="212"/>
      <c r="AF18" s="212"/>
      <c r="AG18" s="212"/>
      <c r="AH18" s="66">
        <f t="shared" si="3"/>
        <v>0</v>
      </c>
      <c r="AI18" s="212"/>
      <c r="AJ18" s="212"/>
      <c r="AK18" s="212"/>
      <c r="AL18" s="212"/>
      <c r="AM18" s="212"/>
      <c r="AN18" s="66">
        <f t="shared" si="4"/>
        <v>0</v>
      </c>
      <c r="AO18" s="212"/>
      <c r="AP18" s="212"/>
      <c r="AQ18" s="212"/>
      <c r="AR18" s="212"/>
      <c r="AS18" s="212"/>
      <c r="AT18" s="66">
        <f t="shared" si="5"/>
        <v>0</v>
      </c>
      <c r="AU18" s="212"/>
      <c r="AV18" s="212"/>
      <c r="AW18" s="212"/>
      <c r="AX18" s="212"/>
      <c r="AY18" s="212"/>
      <c r="AZ18" s="66">
        <f t="shared" si="6"/>
        <v>0</v>
      </c>
      <c r="BA18" s="212"/>
      <c r="BB18" s="214" t="s">
        <v>245</v>
      </c>
    </row>
    <row r="19" spans="1:54" s="9" customFormat="1" ht="20.100000000000001" customHeight="1" thickBot="1">
      <c r="A19" s="69" t="s">
        <v>45</v>
      </c>
      <c r="B19" s="64" t="str">
        <f>INDEX(TabInit,MATCH(A19,'3 - Référentiel LABEL ECOPROD '!$A$3:$A$108,0),2)</f>
        <v>Avez-vous calculé vos émissions carbone prévisionnelles ?</v>
      </c>
      <c r="C19" s="192"/>
      <c r="D19" s="165">
        <f>INDEX(TabInit,MATCH(A19,'3 - Référentiel LABEL ECOPROD '!$A$3:$A$108,0),3)</f>
        <v>0</v>
      </c>
      <c r="E19" s="38" t="str">
        <f t="shared" si="7"/>
        <v/>
      </c>
      <c r="F19" s="212">
        <f t="shared" si="8"/>
        <v>5</v>
      </c>
      <c r="G19" s="324">
        <f t="shared" si="9"/>
        <v>1</v>
      </c>
      <c r="H19" s="165">
        <f>IF('4 - Justificatifs LABEL ECOPROD'!J19&lt;&gt;"",'4 - Justificatifs LABEL ECOPROD'!J19,D19)</f>
        <v>0</v>
      </c>
      <c r="I19" s="38" t="str">
        <f t="shared" si="10"/>
        <v/>
      </c>
      <c r="J19" s="208">
        <f t="shared" si="11"/>
        <v>5</v>
      </c>
      <c r="K19" s="192"/>
      <c r="L19" s="165">
        <f>IF('4 - Justificatifs LABEL ECOPROD'!Y19&lt;&gt;"",'4 - Justificatifs LABEL ECOPROD'!Y19,IF('4 - Justificatifs LABEL ECOPROD'!J19&lt;&gt;"",Calculs!H19,Calculs!D19))</f>
        <v>0</v>
      </c>
      <c r="M19" s="38" t="str">
        <f t="shared" si="12"/>
        <v/>
      </c>
      <c r="N19" s="208">
        <f t="shared" si="13"/>
        <v>5</v>
      </c>
      <c r="O19" s="192"/>
      <c r="P19" s="165">
        <f>IF('4 - Justificatifs LABEL ECOPROD'!M19&lt;&gt;"",'4 - Justificatifs LABEL ECOPROD'!M19,IF('4 - Justificatifs LABEL ECOPROD'!Y19&lt;&gt;"",L19,IF('4 - Justificatifs LABEL ECOPROD'!J19&lt;&gt;"",Calculs!H19,Calculs!D19)))</f>
        <v>0</v>
      </c>
      <c r="Q19" s="38" t="str">
        <f t="shared" si="14"/>
        <v/>
      </c>
      <c r="R19" s="208">
        <f t="shared" si="15"/>
        <v>5</v>
      </c>
      <c r="S19" s="192"/>
      <c r="T19" s="209" t="str">
        <f t="shared" si="1"/>
        <v>A</v>
      </c>
      <c r="U19" s="210" t="str">
        <f t="shared" si="2"/>
        <v>5</v>
      </c>
      <c r="V19" s="212"/>
      <c r="W19" s="212" t="s">
        <v>226</v>
      </c>
      <c r="X19" s="212">
        <v>5</v>
      </c>
      <c r="Y19" s="212"/>
      <c r="Z19" s="212"/>
      <c r="AA19" s="212"/>
      <c r="AB19" s="212"/>
      <c r="AC19" s="212"/>
      <c r="AD19" s="208"/>
      <c r="AE19" s="208"/>
      <c r="AF19" s="208"/>
      <c r="AG19" s="208"/>
      <c r="AH19" s="66">
        <f t="shared" si="3"/>
        <v>0</v>
      </c>
      <c r="AI19" s="208"/>
      <c r="AJ19" s="208"/>
      <c r="AK19" s="208"/>
      <c r="AL19" s="208"/>
      <c r="AM19" s="208"/>
      <c r="AN19" s="66">
        <f t="shared" si="4"/>
        <v>0</v>
      </c>
      <c r="AO19" s="208"/>
      <c r="AP19" s="208"/>
      <c r="AQ19" s="208"/>
      <c r="AR19" s="208"/>
      <c r="AS19" s="208"/>
      <c r="AT19" s="66">
        <f t="shared" si="5"/>
        <v>0</v>
      </c>
      <c r="AU19" s="208"/>
      <c r="AV19" s="208"/>
      <c r="AW19" s="208"/>
      <c r="AX19" s="208"/>
      <c r="AY19" s="208"/>
      <c r="AZ19" s="66">
        <f t="shared" si="6"/>
        <v>0</v>
      </c>
      <c r="BA19" s="208"/>
      <c r="BB19" s="211" t="s">
        <v>290</v>
      </c>
    </row>
    <row r="20" spans="1:54" s="9" customFormat="1" ht="20.100000000000001" customHeight="1" thickBot="1">
      <c r="A20" s="73" t="s">
        <v>47</v>
      </c>
      <c r="B20" s="74" t="str">
        <f>INDEX(TabInit,MATCH(A20,'3 - Référentiel LABEL ECOPROD '!$A$3:$A$108,0),2)</f>
        <v>Avez-vous calculé vos émissions carbone définitives ?</v>
      </c>
      <c r="C20" s="192"/>
      <c r="D20" s="164">
        <f>INDEX(TabInit,MATCH(A20,'3 - Référentiel LABEL ECOPROD '!$A$3:$A$108,0),3)</f>
        <v>0</v>
      </c>
      <c r="E20" s="37" t="str">
        <f t="shared" si="7"/>
        <v/>
      </c>
      <c r="F20" s="212">
        <f t="shared" si="8"/>
        <v>5</v>
      </c>
      <c r="G20" s="324">
        <f t="shared" si="9"/>
        <v>1</v>
      </c>
      <c r="H20" s="164">
        <f>IF('4 - Justificatifs LABEL ECOPROD'!J20&lt;&gt;"",'4 - Justificatifs LABEL ECOPROD'!J20,D20)</f>
        <v>0</v>
      </c>
      <c r="I20" s="37" t="str">
        <f t="shared" si="10"/>
        <v/>
      </c>
      <c r="J20" s="208">
        <f t="shared" si="11"/>
        <v>5</v>
      </c>
      <c r="K20" s="192"/>
      <c r="L20" s="164">
        <f>IF('4 - Justificatifs LABEL ECOPROD'!Y20&lt;&gt;"",'4 - Justificatifs LABEL ECOPROD'!Y20,IF('4 - Justificatifs LABEL ECOPROD'!J20&lt;&gt;"",Calculs!H20,Calculs!D20))</f>
        <v>0</v>
      </c>
      <c r="M20" s="37" t="str">
        <f t="shared" si="12"/>
        <v/>
      </c>
      <c r="N20" s="208">
        <f t="shared" si="13"/>
        <v>5</v>
      </c>
      <c r="O20" s="192"/>
      <c r="P20" s="164">
        <f>IF('4 - Justificatifs LABEL ECOPROD'!M20&lt;&gt;"",'4 - Justificatifs LABEL ECOPROD'!M20,IF('4 - Justificatifs LABEL ECOPROD'!Y20&lt;&gt;"",L20,IF('4 - Justificatifs LABEL ECOPROD'!J20&lt;&gt;"",Calculs!H20,Calculs!D20)))</f>
        <v>0</v>
      </c>
      <c r="Q20" s="37" t="str">
        <f t="shared" si="14"/>
        <v/>
      </c>
      <c r="R20" s="208">
        <f t="shared" si="15"/>
        <v>5</v>
      </c>
      <c r="S20" s="192"/>
      <c r="T20" s="209" t="str">
        <f t="shared" si="1"/>
        <v>A</v>
      </c>
      <c r="U20" s="210" t="str">
        <f t="shared" si="2"/>
        <v>6</v>
      </c>
      <c r="V20" s="212" t="s">
        <v>224</v>
      </c>
      <c r="W20" s="212" t="s">
        <v>224</v>
      </c>
      <c r="X20" s="212">
        <v>5</v>
      </c>
      <c r="Y20" s="212"/>
      <c r="Z20" s="212"/>
      <c r="AA20" s="212"/>
      <c r="AB20" s="212"/>
      <c r="AC20" s="212"/>
      <c r="AD20" s="212"/>
      <c r="AE20" s="212"/>
      <c r="AF20" s="212"/>
      <c r="AG20" s="212"/>
      <c r="AH20" s="66">
        <f t="shared" si="3"/>
        <v>0</v>
      </c>
      <c r="AI20" s="212"/>
      <c r="AJ20" s="212"/>
      <c r="AK20" s="212"/>
      <c r="AL20" s="212"/>
      <c r="AM20" s="212"/>
      <c r="AN20" s="66">
        <f t="shared" si="4"/>
        <v>0</v>
      </c>
      <c r="AO20" s="212"/>
      <c r="AP20" s="212"/>
      <c r="AQ20" s="212"/>
      <c r="AR20" s="212"/>
      <c r="AS20" s="212"/>
      <c r="AT20" s="66">
        <f t="shared" si="5"/>
        <v>0</v>
      </c>
      <c r="AU20" s="212"/>
      <c r="AV20" s="212"/>
      <c r="AW20" s="212"/>
      <c r="AX20" s="212"/>
      <c r="AY20" s="212"/>
      <c r="AZ20" s="66">
        <f t="shared" si="6"/>
        <v>0</v>
      </c>
      <c r="BA20" s="212"/>
      <c r="BB20" s="214" t="s">
        <v>291</v>
      </c>
    </row>
    <row r="21" spans="1:54" s="9" customFormat="1" ht="20.100000000000001" customHeight="1" thickBot="1">
      <c r="A21" s="75" t="s">
        <v>49</v>
      </c>
      <c r="B21" s="76" t="str">
        <f>INDEX(TabInit,MATCH(A21,'3 - Référentiel LABEL ECOPROD '!$A$3:$A$108,0),2)</f>
        <v>Avez vous mis en place une démarche de compensation volontaire pour votre production ?</v>
      </c>
      <c r="C21" s="192"/>
      <c r="D21" s="165">
        <f>INDEX(TabInit,MATCH(A21,'3 - Référentiel LABEL ECOPROD '!$A$3:$A$108,0),3)</f>
        <v>0</v>
      </c>
      <c r="E21" s="38" t="str">
        <f t="shared" si="7"/>
        <v/>
      </c>
      <c r="F21" s="212">
        <f t="shared" si="8"/>
        <v>4</v>
      </c>
      <c r="G21" s="324">
        <f t="shared" si="9"/>
        <v>1</v>
      </c>
      <c r="H21" s="165">
        <f>IF('4 - Justificatifs LABEL ECOPROD'!J21&lt;&gt;"",'4 - Justificatifs LABEL ECOPROD'!J21,D21)</f>
        <v>0</v>
      </c>
      <c r="I21" s="38" t="str">
        <f t="shared" si="10"/>
        <v/>
      </c>
      <c r="J21" s="208">
        <f t="shared" si="11"/>
        <v>4</v>
      </c>
      <c r="K21" s="192"/>
      <c r="L21" s="165">
        <f>IF('4 - Justificatifs LABEL ECOPROD'!Y21&lt;&gt;"",'4 - Justificatifs LABEL ECOPROD'!Y21,IF('4 - Justificatifs LABEL ECOPROD'!J21&lt;&gt;"",Calculs!H21,Calculs!D21))</f>
        <v>0</v>
      </c>
      <c r="M21" s="38" t="str">
        <f t="shared" si="12"/>
        <v/>
      </c>
      <c r="N21" s="208">
        <f t="shared" si="13"/>
        <v>4</v>
      </c>
      <c r="O21" s="192"/>
      <c r="P21" s="165">
        <f>IF('4 - Justificatifs LABEL ECOPROD'!M21&lt;&gt;"",'4 - Justificatifs LABEL ECOPROD'!M21,IF('4 - Justificatifs LABEL ECOPROD'!Y21&lt;&gt;"",L21,IF('4 - Justificatifs LABEL ECOPROD'!J21&lt;&gt;"",Calculs!H21,Calculs!D21)))</f>
        <v>0</v>
      </c>
      <c r="Q21" s="38" t="str">
        <f t="shared" si="14"/>
        <v/>
      </c>
      <c r="R21" s="208">
        <f t="shared" si="15"/>
        <v>4</v>
      </c>
      <c r="S21" s="192"/>
      <c r="T21" s="209" t="str">
        <f t="shared" si="1"/>
        <v>A</v>
      </c>
      <c r="U21" s="210" t="str">
        <f t="shared" si="2"/>
        <v>7</v>
      </c>
      <c r="V21" s="215"/>
      <c r="W21" s="215" t="s">
        <v>226</v>
      </c>
      <c r="X21" s="215">
        <v>4</v>
      </c>
      <c r="Y21" s="215"/>
      <c r="Z21" s="215"/>
      <c r="AA21" s="215"/>
      <c r="AB21" s="215"/>
      <c r="AC21" s="215"/>
      <c r="AD21" s="344"/>
      <c r="AE21" s="344"/>
      <c r="AF21" s="344"/>
      <c r="AG21" s="344"/>
      <c r="AH21" s="66">
        <f t="shared" si="3"/>
        <v>0</v>
      </c>
      <c r="AI21" s="344"/>
      <c r="AJ21" s="344"/>
      <c r="AK21" s="344"/>
      <c r="AL21" s="344"/>
      <c r="AM21" s="344"/>
      <c r="AN21" s="66">
        <f t="shared" si="4"/>
        <v>0</v>
      </c>
      <c r="AO21" s="344"/>
      <c r="AP21" s="344"/>
      <c r="AQ21" s="344"/>
      <c r="AR21" s="344"/>
      <c r="AS21" s="344"/>
      <c r="AT21" s="66">
        <f t="shared" si="5"/>
        <v>0</v>
      </c>
      <c r="AU21" s="344"/>
      <c r="AV21" s="344"/>
      <c r="AW21" s="344"/>
      <c r="AX21" s="344"/>
      <c r="AY21" s="344"/>
      <c r="AZ21" s="66">
        <f t="shared" si="6"/>
        <v>0</v>
      </c>
      <c r="BA21" s="344"/>
      <c r="BB21" s="211" t="s">
        <v>290</v>
      </c>
    </row>
    <row r="22" spans="1:54" ht="20.100000000000001" customHeight="1" thickBot="1">
      <c r="A22" s="78" t="s">
        <v>50</v>
      </c>
      <c r="B22" s="79"/>
      <c r="C22" s="197"/>
      <c r="D22" s="199"/>
      <c r="E22" s="36" t="str">
        <f>IF(AND(Z22&lt;&gt;0,D22="OUI"),Z22,IF(AND(AA22&lt;&gt;0,D22="OUI"),AA22,IF(D22="OUI",X22,IF(D22="NON",Y22,""))))</f>
        <v/>
      </c>
      <c r="F22" s="58"/>
      <c r="G22" s="324" t="str">
        <f t="shared" ref="G22:G69" si="16">IF(D22="","",IF(D22&lt;&gt;0,"",1))</f>
        <v/>
      </c>
      <c r="H22" s="199"/>
      <c r="I22" s="36" t="str">
        <f>IF(AND(AC22&lt;&gt;0,H22="OUI"),AC22,IF(AND(F22&lt;&gt;0,H22="OUI"),F22,IF(H22="OUI",AA22,IF(H22="NON",AB22,""))))</f>
        <v/>
      </c>
      <c r="J22" s="58"/>
      <c r="K22" s="197"/>
      <c r="L22" s="199"/>
      <c r="M22" s="36"/>
      <c r="N22" s="58"/>
      <c r="O22" s="197"/>
      <c r="P22" s="199"/>
      <c r="Q22" s="36"/>
      <c r="R22" s="58"/>
      <c r="S22" s="197"/>
      <c r="T22" s="145" t="s">
        <v>232</v>
      </c>
      <c r="U22" s="58">
        <v>0</v>
      </c>
      <c r="V22" s="342"/>
      <c r="W22" s="342"/>
      <c r="X22" s="58"/>
      <c r="Y22" s="58"/>
      <c r="Z22" s="58"/>
      <c r="AA22" s="58"/>
      <c r="AB22" s="58"/>
      <c r="AC22" s="58">
        <f>SUMIF($T$3:$T$108,T22,$X$3:$X$108)+SUMIF($T$3:$T$108,T22,$Y$3:$Y$108)</f>
        <v>6</v>
      </c>
      <c r="AD22" s="58">
        <f>SUMIF($T$3:$T$108,$T22,$F$3:$F$108)</f>
        <v>6</v>
      </c>
      <c r="AE22" s="58">
        <f>SUMIF($T$3:$T$108,$T22,$E$3:$E$108)-AG22-SUMIFS($E$3:$E$108,$T$3:$T$108,$T22,$AB$3:$AB$108,"&gt;0")</f>
        <v>0</v>
      </c>
      <c r="AF22" s="351">
        <f>AE22/AD22</f>
        <v>0</v>
      </c>
      <c r="AG22" s="58">
        <f>SUMIFS($E$3:$E$108,$T$3:$T$108,$T22,$AA$3:$AA$108,"&gt;0")</f>
        <v>0</v>
      </c>
      <c r="AH22" s="58"/>
      <c r="AI22" s="352">
        <f>SUMIF($T$3:$T$108,$T22,$AH$3:$AH$108)</f>
        <v>0</v>
      </c>
      <c r="AJ22" s="58">
        <f>SUMIF($T$3:$T$108,$T22,$J$3:$J$108)</f>
        <v>6</v>
      </c>
      <c r="AK22" s="58">
        <f>SUMIF($T$3:$T$108,$T22,$I$3:$I$108)-AM22-SUMIFS($I$3:$I$108,$T$3:$T$108,$T22,$AB$3:$AB$108,"&gt;0")</f>
        <v>0</v>
      </c>
      <c r="AL22" s="351">
        <f>AK22/AJ22</f>
        <v>0</v>
      </c>
      <c r="AM22" s="58">
        <f>SUMIFS($I$3:$I$108,$T$3:$T$108,$T22,$AA$3:$AA$108,"&gt;0")</f>
        <v>0</v>
      </c>
      <c r="AN22" s="58"/>
      <c r="AO22" s="352">
        <f>SUMIF($T$3:$T$108,$T22,$AN$3:$AN$108)</f>
        <v>0</v>
      </c>
      <c r="AP22" s="58">
        <f>SUMIF($T$3:$T$108,$T22,$R$3:$R$108)</f>
        <v>6</v>
      </c>
      <c r="AQ22" s="58">
        <f>SUMIF($T$3:$T$108,$T22,$M$3:$M$108)-AS22-SUMIFS($M$3:$M$108,$T$3:$T$108,$T22,$AB$3:$AB$108,"&gt;0")</f>
        <v>0</v>
      </c>
      <c r="AR22" s="351">
        <f>AQ22/AP22</f>
        <v>0</v>
      </c>
      <c r="AS22" s="58">
        <f>SUMIFS($M$3:$M$108,$T$3:$T$108,$T22,$AA$3:$AA$108,"&gt;0")</f>
        <v>0</v>
      </c>
      <c r="AT22" s="58"/>
      <c r="AU22" s="352">
        <f>SUMIF($T$3:$T$108,$T22,$AT$3:$AT$108)</f>
        <v>0</v>
      </c>
      <c r="AV22" s="58">
        <f>SUMIF($T$3:$T$108,$T22,$N$3:$N$108)</f>
        <v>6</v>
      </c>
      <c r="AW22" s="58">
        <f>SUMIF($T$3:$T$108,$T22,$Q$3:$Q$108)-AY22-SUMIFS($Q$3:$Q$108,$T$3:$T$108,$T22,$AB$3:$AB$108,"&gt;0")</f>
        <v>0</v>
      </c>
      <c r="AX22" s="351">
        <f>AW22/AV22</f>
        <v>0</v>
      </c>
      <c r="AY22" s="58">
        <f>SUMIFS($Q$3:$Q$108,$T$3:$T$108,$T22,$AA$3:$AA$108,"&gt;0")</f>
        <v>0</v>
      </c>
      <c r="AZ22" s="58"/>
      <c r="BA22" s="352">
        <f>SUMIF($T$3:$T$108,$T22,$AT$3:$AT$108)</f>
        <v>0</v>
      </c>
      <c r="BB22" s="190"/>
    </row>
    <row r="23" spans="1:54" ht="20.100000000000001" customHeight="1" thickBot="1">
      <c r="A23" s="80" t="s">
        <v>51</v>
      </c>
      <c r="B23" s="81" t="str">
        <f>INDEX(TabInit,MATCH(A23,'3 - Référentiel LABEL ECOPROD '!$A$3:$A$108,0),2)</f>
        <v>La production a-t-elle intégré un dialogue, une action ou un élément d'arrière-plan qui défend la responsabilité environnementale et/ou a un lien avec un mode de vie durable ?</v>
      </c>
      <c r="C23" s="192"/>
      <c r="D23" s="165">
        <f>INDEX(TabInit,MATCH(A23,'3 - Référentiel LABEL ECOPROD '!$A$3:$A$108,0),3)</f>
        <v>0</v>
      </c>
      <c r="E23" s="38" t="str">
        <f t="shared" ref="E23:E24" si="17">IF(AND($Z23&lt;&gt;0,D23="OUI"),$Z23,IF(AND($AA23&lt;&gt;0,D23="OUI"),$AA23,IF(D23="OUI",$X23,IF(D23="NON",$Y23,""))))</f>
        <v/>
      </c>
      <c r="F23" s="66">
        <f t="shared" ref="F23:F24" si="18">IF(D23&lt;&gt;"N/A",$X23+$Y23,0)</f>
        <v>3</v>
      </c>
      <c r="G23" s="324">
        <f t="shared" si="16"/>
        <v>1</v>
      </c>
      <c r="H23" s="165">
        <f>IF('4 - Justificatifs LABEL ECOPROD'!J23&lt;&gt;"",'4 - Justificatifs LABEL ECOPROD'!J23,D23)</f>
        <v>0</v>
      </c>
      <c r="I23" s="39" t="str">
        <f t="shared" ref="I23:I24" si="19">IF(AND($Z23&lt;&gt;0,H23="OUI"),$Z23,IF(AND($AA23&lt;&gt;0,H23="OUI"),$AA23,IF(H23="OUI",$X23,IF(H23="NON",$Y23,""))))</f>
        <v/>
      </c>
      <c r="J23" s="66">
        <f t="shared" ref="J23:J24" si="20">IF(H23&lt;&gt;"N/A",$X23+$Y23,0)</f>
        <v>3</v>
      </c>
      <c r="K23" s="192"/>
      <c r="L23" s="165">
        <f>IF('4 - Justificatifs LABEL ECOPROD'!Y23&lt;&gt;"",'4 - Justificatifs LABEL ECOPROD'!Y23,IF('4 - Justificatifs LABEL ECOPROD'!J23&lt;&gt;"",Calculs!H23,Calculs!D23))</f>
        <v>0</v>
      </c>
      <c r="M23" s="39" t="str">
        <f t="shared" ref="M23:M24" si="21">IF(AND($Z23&lt;&gt;0,L23="OUI"),$Z23,IF(AND($AA23&lt;&gt;0,L23="OUI"),$AA23,IF(L23="OUI",$X23,IF(L23="NON",$Y23,""))))</f>
        <v/>
      </c>
      <c r="N23" s="66">
        <f t="shared" ref="N23:N24" si="22">IF(L23&lt;&gt;"N/A",$X23+$Y23,0)</f>
        <v>3</v>
      </c>
      <c r="O23" s="192"/>
      <c r="P23" s="165">
        <f>IF('4 - Justificatifs LABEL ECOPROD'!M23&lt;&gt;"",'4 - Justificatifs LABEL ECOPROD'!M23,IF('4 - Justificatifs LABEL ECOPROD'!Y23&lt;&gt;"",L23,IF('4 - Justificatifs LABEL ECOPROD'!J23&lt;&gt;"",Calculs!H23,Calculs!D23)))</f>
        <v>0</v>
      </c>
      <c r="Q23" s="39" t="str">
        <f t="shared" ref="Q23:Q24" si="23">IF(AND($Z23&lt;&gt;0,P23="OUI"),$Z23,IF(AND($AA23&lt;&gt;0,P23="OUI"),$AA23,IF(P23="OUI",$X23,IF(P23="NON",$Y23,""))))</f>
        <v/>
      </c>
      <c r="R23" s="66">
        <f t="shared" ref="R23:R24" si="24">IF(P23&lt;&gt;"N/A",$X23+$Y23,0)</f>
        <v>3</v>
      </c>
      <c r="S23" s="192"/>
      <c r="T23" s="65" t="str">
        <f>LEFT(A23,1)</f>
        <v>B</v>
      </c>
      <c r="U23" s="62" t="str">
        <f>RIGHT(A23,(LEN(A23)-1))</f>
        <v>1</v>
      </c>
      <c r="V23" s="66"/>
      <c r="W23" s="66" t="s">
        <v>243</v>
      </c>
      <c r="X23" s="66">
        <v>3</v>
      </c>
      <c r="Y23" s="66"/>
      <c r="Z23" s="66"/>
      <c r="AA23" s="66"/>
      <c r="AB23" s="66"/>
      <c r="AC23" s="66"/>
      <c r="AD23" s="66"/>
      <c r="AE23" s="66"/>
      <c r="AF23" s="66"/>
      <c r="AG23" s="66"/>
      <c r="AH23" s="66">
        <f>IF(E23="",0,$AB23*E23)</f>
        <v>0</v>
      </c>
      <c r="AI23" s="66"/>
      <c r="AJ23" s="66"/>
      <c r="AK23" s="66"/>
      <c r="AL23" s="66"/>
      <c r="AM23" s="66"/>
      <c r="AN23" s="66">
        <f>IF(I23="",0,$AB23*I23)</f>
        <v>0</v>
      </c>
      <c r="AO23" s="66"/>
      <c r="AP23" s="66"/>
      <c r="AQ23" s="66"/>
      <c r="AR23" s="66"/>
      <c r="AS23" s="66"/>
      <c r="AT23" s="66">
        <f>IF(M23="",0,$AB23*M23)</f>
        <v>0</v>
      </c>
      <c r="AU23" s="66"/>
      <c r="AV23" s="66"/>
      <c r="AW23" s="66"/>
      <c r="AX23" s="66"/>
      <c r="AY23" s="66"/>
      <c r="AZ23" s="66">
        <f>IF(Q23="",0,$AB23*Q23)</f>
        <v>0</v>
      </c>
      <c r="BA23" s="66"/>
      <c r="BB23" s="184" t="s">
        <v>247</v>
      </c>
    </row>
    <row r="24" spans="1:54" s="84" customFormat="1" ht="20.100000000000001" customHeight="1" thickBot="1">
      <c r="A24" s="82" t="s">
        <v>53</v>
      </c>
      <c r="B24" s="81" t="str">
        <f>INDEX(TabInit,MATCH(A24,'3 - Référentiel LABEL ECOPROD '!$A$3:$A$108,0),2)</f>
        <v>Avez-vous fait une lecture environnementale du projet et mis en place des alternatives pour limiter les impacts environnementaux inhérents au concept (scénario, brief, format,...) ?</v>
      </c>
      <c r="C24" s="192"/>
      <c r="D24" s="165">
        <f>INDEX(TabInit,MATCH(A24,'3 - Référentiel LABEL ECOPROD '!$A$3:$A$108,0),3)</f>
        <v>0</v>
      </c>
      <c r="E24" s="38" t="str">
        <f t="shared" si="17"/>
        <v/>
      </c>
      <c r="F24" s="66">
        <f t="shared" si="18"/>
        <v>3</v>
      </c>
      <c r="G24" s="324">
        <f t="shared" si="16"/>
        <v>1</v>
      </c>
      <c r="H24" s="165">
        <f>IF('4 - Justificatifs LABEL ECOPROD'!J24&lt;&gt;"",'4 - Justificatifs LABEL ECOPROD'!J24,D24)</f>
        <v>0</v>
      </c>
      <c r="I24" s="40" t="str">
        <f t="shared" si="19"/>
        <v/>
      </c>
      <c r="J24" s="66">
        <f t="shared" si="20"/>
        <v>3</v>
      </c>
      <c r="K24" s="192"/>
      <c r="L24" s="165">
        <f>IF('4 - Justificatifs LABEL ECOPROD'!Y24&lt;&gt;"",'4 - Justificatifs LABEL ECOPROD'!Y24,IF('4 - Justificatifs LABEL ECOPROD'!J24&lt;&gt;"",Calculs!H24,Calculs!D24))</f>
        <v>0</v>
      </c>
      <c r="M24" s="40" t="str">
        <f t="shared" si="21"/>
        <v/>
      </c>
      <c r="N24" s="66">
        <f t="shared" si="22"/>
        <v>3</v>
      </c>
      <c r="O24" s="192"/>
      <c r="P24" s="165">
        <f>IF('4 - Justificatifs LABEL ECOPROD'!M24&lt;&gt;"",'4 - Justificatifs LABEL ECOPROD'!M24,IF('4 - Justificatifs LABEL ECOPROD'!Y24&lt;&gt;"",L24,IF('4 - Justificatifs LABEL ECOPROD'!J24&lt;&gt;"",Calculs!H24,Calculs!D24)))</f>
        <v>0</v>
      </c>
      <c r="Q24" s="40" t="str">
        <f t="shared" si="23"/>
        <v/>
      </c>
      <c r="R24" s="66">
        <f t="shared" si="24"/>
        <v>3</v>
      </c>
      <c r="S24" s="192"/>
      <c r="T24" s="65" t="str">
        <f>LEFT(A24,1)</f>
        <v>B</v>
      </c>
      <c r="U24" s="62" t="str">
        <f>RIGHT(A24,(LEN(A24)-1))</f>
        <v>2</v>
      </c>
      <c r="V24" s="66"/>
      <c r="W24" s="66" t="s">
        <v>243</v>
      </c>
      <c r="X24" s="66">
        <v>3</v>
      </c>
      <c r="Y24" s="66"/>
      <c r="Z24" s="66"/>
      <c r="AA24" s="66"/>
      <c r="AB24" s="66"/>
      <c r="AC24" s="66"/>
      <c r="AD24" s="66"/>
      <c r="AE24" s="66"/>
      <c r="AF24" s="66"/>
      <c r="AG24" s="66"/>
      <c r="AH24" s="66">
        <f>IF(E24="",0,$AB24*E24)</f>
        <v>0</v>
      </c>
      <c r="AI24" s="66"/>
      <c r="AJ24" s="66"/>
      <c r="AK24" s="66"/>
      <c r="AL24" s="66"/>
      <c r="AM24" s="66"/>
      <c r="AN24" s="66">
        <f>IF(I24="",0,$AB24*I24)</f>
        <v>0</v>
      </c>
      <c r="AO24" s="66"/>
      <c r="AP24" s="66"/>
      <c r="AQ24" s="66"/>
      <c r="AR24" s="66"/>
      <c r="AS24" s="66"/>
      <c r="AT24" s="66">
        <f>IF(M24="",0,$AB24*M24)</f>
        <v>0</v>
      </c>
      <c r="AU24" s="66"/>
      <c r="AV24" s="66"/>
      <c r="AW24" s="66"/>
      <c r="AX24" s="66"/>
      <c r="AY24" s="66"/>
      <c r="AZ24" s="66">
        <f>IF(Q24="",0,$AB24*Q24)</f>
        <v>0</v>
      </c>
      <c r="BA24" s="66"/>
      <c r="BB24" s="184" t="s">
        <v>247</v>
      </c>
    </row>
    <row r="25" spans="1:54" ht="20.100000000000001" customHeight="1" thickBot="1">
      <c r="A25" s="78" t="s">
        <v>55</v>
      </c>
      <c r="B25" s="79"/>
      <c r="C25" s="197"/>
      <c r="D25" s="199"/>
      <c r="E25" s="36" t="str">
        <f>IF(AND(Z25&lt;&gt;0,D25="OUI"),Z25,IF(AND(AA25&lt;&gt;0,D25="OUI"),AA25,IF(D25="OUI",X25,IF(D25="NON",Y25,""))))</f>
        <v/>
      </c>
      <c r="F25" s="58"/>
      <c r="G25" s="324" t="str">
        <f t="shared" si="16"/>
        <v/>
      </c>
      <c r="H25" s="199"/>
      <c r="I25" s="36" t="str">
        <f>IF(AND(AC25&lt;&gt;0,H25="OUI"),AC25,IF(AND(F25&lt;&gt;0,H25="OUI"),F25,IF(H25="OUI",AA25,IF(H25="NON",AB25,""))))</f>
        <v/>
      </c>
      <c r="J25" s="58"/>
      <c r="K25" s="197"/>
      <c r="L25" s="199"/>
      <c r="M25" s="36"/>
      <c r="N25" s="58"/>
      <c r="O25" s="197"/>
      <c r="P25" s="199"/>
      <c r="Q25" s="36"/>
      <c r="R25" s="58"/>
      <c r="S25" s="197"/>
      <c r="T25" s="145" t="s">
        <v>233</v>
      </c>
      <c r="U25" s="58">
        <v>0</v>
      </c>
      <c r="V25" s="342"/>
      <c r="W25" s="342"/>
      <c r="X25" s="58"/>
      <c r="Y25" s="58"/>
      <c r="Z25" s="58"/>
      <c r="AA25" s="58"/>
      <c r="AB25" s="58"/>
      <c r="AC25" s="58">
        <f>SUMIF($T$3:$T$108,T25,$X$3:$X$108)+SUMIF($T$3:$T$108,T25,$Y$3:$Y$108)</f>
        <v>19</v>
      </c>
      <c r="AD25" s="58">
        <f>SUMIF($T$3:$T$108,$T25,$F$3:$F$108)</f>
        <v>16</v>
      </c>
      <c r="AE25" s="58">
        <f>SUMIF($T$3:$T$108,$T25,$E$3:$E$108)-AG25-SUMIFS($E$3:$E$108,$T$3:$T$108,$T25,$AB$3:$AB$108,"&gt;0")</f>
        <v>0</v>
      </c>
      <c r="AF25" s="351">
        <f>AE25/AD25</f>
        <v>0</v>
      </c>
      <c r="AG25" s="58">
        <f>SUMIFS($E$3:$E$108,$T$3:$T$108,$T25,$AA$3:$AA$108,"&gt;0")</f>
        <v>0</v>
      </c>
      <c r="AH25" s="58"/>
      <c r="AI25" s="352">
        <f>SUMIF($T$3:$T$108,$T25,$AH$3:$AH$108)</f>
        <v>0</v>
      </c>
      <c r="AJ25" s="58">
        <f>SUMIF($T$3:$T$108,$T25,$J$3:$J$108)</f>
        <v>16</v>
      </c>
      <c r="AK25" s="58">
        <f>SUMIF($T$3:$T$108,$T25,$I$3:$I$108)-AM25-SUMIFS($I$3:$I$108,$T$3:$T$108,$T25,$AB$3:$AB$108,"&gt;0")</f>
        <v>0</v>
      </c>
      <c r="AL25" s="351">
        <f>AK25/AJ25</f>
        <v>0</v>
      </c>
      <c r="AM25" s="58">
        <f>SUMIFS($I$3:$I$108,$T$3:$T$108,$T25,$AA$3:$AA$108,"&gt;0")</f>
        <v>0</v>
      </c>
      <c r="AN25" s="58"/>
      <c r="AO25" s="352">
        <f>SUMIF($T$3:$T$108,$T25,$AN$3:$AN$108)</f>
        <v>0</v>
      </c>
      <c r="AP25" s="58">
        <f>SUMIF($T$3:$T$108,$T25,$R$3:$R$108)</f>
        <v>16</v>
      </c>
      <c r="AQ25" s="58">
        <f>SUMIF($T$3:$T$108,$T25,$M$3:$M$108)-AS25-SUMIFS($M$3:$M$108,$T$3:$T$108,$T25,$AB$3:$AB$108,"&gt;0")</f>
        <v>0</v>
      </c>
      <c r="AR25" s="351">
        <f>AQ25/AP25</f>
        <v>0</v>
      </c>
      <c r="AS25" s="58">
        <f>SUMIFS($M$3:$M$108,$T$3:$T$108,$T25,$AA$3:$AA$108,"&gt;0")</f>
        <v>0</v>
      </c>
      <c r="AT25" s="58"/>
      <c r="AU25" s="352">
        <f>SUMIF($T$3:$T$108,$T25,$AT$3:$AT$108)</f>
        <v>0</v>
      </c>
      <c r="AV25" s="58">
        <f>SUMIF($T$3:$T$108,$T25,$N$3:$N$108)</f>
        <v>16</v>
      </c>
      <c r="AW25" s="58">
        <f>SUMIF($T$3:$T$108,$T25,$Q$3:$Q$108)-AY25-SUMIFS($Q$3:$Q$108,$T$3:$T$108,$T25,$AB$3:$AB$108,"&gt;0")</f>
        <v>0</v>
      </c>
      <c r="AX25" s="351">
        <f>AW25/AV25</f>
        <v>0</v>
      </c>
      <c r="AY25" s="58">
        <f>SUMIFS($Q$3:$Q$108,$T$3:$T$108,$T25,$AA$3:$AA$108,"&gt;0")</f>
        <v>0</v>
      </c>
      <c r="AZ25" s="58"/>
      <c r="BA25" s="352">
        <f>SUMIF($T$3:$T$108,$T25,$AT$3:$AT$108)</f>
        <v>0</v>
      </c>
      <c r="BB25" s="190"/>
    </row>
    <row r="26" spans="1:54" ht="20.100000000000001" customHeight="1" thickBot="1">
      <c r="A26" s="80" t="s">
        <v>57</v>
      </c>
      <c r="B26" s="81" t="str">
        <f>INDEX(TabInit,MATCH(A26,'3 - Référentiel LABEL ECOPROD '!$A$3:$A$108,0),2)</f>
        <v>Avez-vous sensibilisé vos équipes à la sobriété énergétique et numérique, la gestion des déchets et la rationalisation des déplacements ?</v>
      </c>
      <c r="C26" s="192"/>
      <c r="D26" s="165">
        <f>INDEX(TabInit,MATCH(A26,'3 - Référentiel LABEL ECOPROD '!$A$3:$A$108,0),3)</f>
        <v>0</v>
      </c>
      <c r="E26" s="38" t="str">
        <f>IF(AND($Z26&lt;&gt;0,D26="OUI"),$Z26,IF(AND($AA26&lt;&gt;0,D26="OUI"),$AA26,IF(D26="OUI",$X26,IF(D26="NON",$Y26,""))))</f>
        <v/>
      </c>
      <c r="F26" s="85">
        <f>IF(D26&lt;&gt;"N/A",$X26+$Y26,0)</f>
        <v>3</v>
      </c>
      <c r="G26" s="324">
        <f>IF(D26="","",IF(D26&lt;&gt;0,"",1))</f>
        <v>1</v>
      </c>
      <c r="H26" s="165">
        <f>IF('4 - Justificatifs LABEL ECOPROD'!J26&lt;&gt;"",'4 - Justificatifs LABEL ECOPROD'!J26,D26)</f>
        <v>0</v>
      </c>
      <c r="I26" s="41" t="str">
        <f>IF(AND($Z26&lt;&gt;0,H26="OUI"),$Z26,IF(AND($AA26&lt;&gt;0,H26="OUI"),$AA26,IF(H26="OUI",$X26,IF(H26="NON",$Y26,""))))</f>
        <v/>
      </c>
      <c r="J26" s="85">
        <f>IF(H26&lt;&gt;"N/A",$X26+$Y26,0)</f>
        <v>3</v>
      </c>
      <c r="K26" s="192"/>
      <c r="L26" s="165">
        <f>IF('4 - Justificatifs LABEL ECOPROD'!Y26&lt;&gt;"",'4 - Justificatifs LABEL ECOPROD'!Y26,IF('4 - Justificatifs LABEL ECOPROD'!J26&lt;&gt;"",Calculs!H26,Calculs!D26))</f>
        <v>0</v>
      </c>
      <c r="M26" s="41" t="str">
        <f>IF(AND($Z26&lt;&gt;0,L26="OUI"),$Z26,IF(AND($AA26&lt;&gt;0,L26="OUI"),$AA26,IF(L26="OUI",$X26,IF(L26="NON",$Y26,""))))</f>
        <v/>
      </c>
      <c r="N26" s="85">
        <f>IF(L26&lt;&gt;"N/A",$X26+$Y26,0)</f>
        <v>3</v>
      </c>
      <c r="O26" s="192"/>
      <c r="P26" s="165">
        <f>IF('4 - Justificatifs LABEL ECOPROD'!M26&lt;&gt;"",'4 - Justificatifs LABEL ECOPROD'!M26,IF('4 - Justificatifs LABEL ECOPROD'!Y26&lt;&gt;"",L26,IF('4 - Justificatifs LABEL ECOPROD'!J26&lt;&gt;"",Calculs!H26,Calculs!D26)))</f>
        <v>0</v>
      </c>
      <c r="Q26" s="41" t="str">
        <f>IF(AND($Z26&lt;&gt;0,P26="OUI"),$Z26,IF(AND($AA26&lt;&gt;0,P26="OUI"),$AA26,IF(P26="OUI",$X26,IF(P26="NON",$Y26,""))))</f>
        <v/>
      </c>
      <c r="R26" s="85">
        <f>IF(P26&lt;&gt;"N/A",$X26+$Y26,0)</f>
        <v>3</v>
      </c>
      <c r="S26" s="192"/>
      <c r="T26" s="65" t="str">
        <f>LEFT(A26,1)</f>
        <v>C</v>
      </c>
      <c r="U26" s="62" t="str">
        <f>RIGHT(A26,(LEN(A26)-1))</f>
        <v>1</v>
      </c>
      <c r="V26" s="85"/>
      <c r="W26" s="85" t="s">
        <v>224</v>
      </c>
      <c r="X26" s="85">
        <v>3</v>
      </c>
      <c r="Y26" s="85"/>
      <c r="Z26" s="85"/>
      <c r="AA26" s="85"/>
      <c r="AB26" s="85"/>
      <c r="AC26" s="85"/>
      <c r="AD26" s="85"/>
      <c r="AE26" s="85"/>
      <c r="AF26" s="85"/>
      <c r="AG26" s="85"/>
      <c r="AH26" s="66">
        <f>IF(E26="",0,$AB26*E26)</f>
        <v>0</v>
      </c>
      <c r="AI26" s="66"/>
      <c r="AJ26" s="66"/>
      <c r="AK26" s="66"/>
      <c r="AL26" s="66"/>
      <c r="AM26" s="66"/>
      <c r="AN26" s="66">
        <f>IF(I26="",0,$AB26*I26)</f>
        <v>0</v>
      </c>
      <c r="AO26" s="66"/>
      <c r="AP26" s="66"/>
      <c r="AQ26" s="66"/>
      <c r="AR26" s="66"/>
      <c r="AS26" s="66"/>
      <c r="AT26" s="66">
        <f>IF(M26="",0,$AB26*M26)</f>
        <v>0</v>
      </c>
      <c r="AU26" s="66"/>
      <c r="AV26" s="66"/>
      <c r="AW26" s="66"/>
      <c r="AX26" s="66"/>
      <c r="AY26" s="66"/>
      <c r="AZ26" s="66">
        <f>IF(Q26="",0,$AB26*Q26)</f>
        <v>0</v>
      </c>
      <c r="BA26" s="85"/>
      <c r="BB26" s="185" t="s">
        <v>244</v>
      </c>
    </row>
    <row r="27" spans="1:54" ht="20.100000000000001" customHeight="1" thickBot="1">
      <c r="A27" s="86" t="s">
        <v>60</v>
      </c>
      <c r="B27" s="87"/>
      <c r="C27" s="194"/>
      <c r="D27" s="42"/>
      <c r="E27" s="42"/>
      <c r="F27" s="89"/>
      <c r="G27" s="324" t="str">
        <f t="shared" si="16"/>
        <v/>
      </c>
      <c r="H27" s="42"/>
      <c r="I27" s="42"/>
      <c r="J27" s="89"/>
      <c r="K27" s="194"/>
      <c r="L27" s="42"/>
      <c r="M27" s="42"/>
      <c r="N27" s="89"/>
      <c r="O27" s="194"/>
      <c r="P27" s="42"/>
      <c r="Q27" s="42"/>
      <c r="R27" s="89"/>
      <c r="S27" s="194"/>
      <c r="T27" s="146"/>
      <c r="U27" s="88"/>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191"/>
    </row>
    <row r="28" spans="1:54" ht="20.100000000000001" customHeight="1" thickBot="1">
      <c r="A28" s="90" t="s">
        <v>61</v>
      </c>
      <c r="B28" s="76" t="str">
        <f>INDEX(TabInit,MATCH(A28,'3 - Référentiel LABEL ECOPROD '!$A$3:$A$108,0),2)</f>
        <v xml:space="preserve">Avez-vous mis en place des mesures pour réduire votre consommation d'électricité dans les bureaux ? </v>
      </c>
      <c r="C28" s="192"/>
      <c r="D28" s="165">
        <f>INDEX(TabInit,MATCH(A28,'3 - Référentiel LABEL ECOPROD '!$A$3:$A$108,0),3)</f>
        <v>0</v>
      </c>
      <c r="E28" s="38" t="str">
        <f>IF(AND($Z28&lt;&gt;0,D28="OUI"),$Z28,IF(AND($AA28&lt;&gt;0,D28="OUI"),$AA28,IF(D28="OUI",$X28,IF(D28="NON",$Y28,""))))</f>
        <v/>
      </c>
      <c r="F28" s="91">
        <f>IF(D28&lt;&gt;"N/A",$X28+$Y28,0)</f>
        <v>3</v>
      </c>
      <c r="G28" s="324">
        <f>IF(D28="","",IF(D28&lt;&gt;0,"",1))</f>
        <v>1</v>
      </c>
      <c r="H28" s="165">
        <f>IF('4 - Justificatifs LABEL ECOPROD'!J28&lt;&gt;"",'4 - Justificatifs LABEL ECOPROD'!J28,D28)</f>
        <v>0</v>
      </c>
      <c r="I28" s="41" t="str">
        <f>IF(AND($Z28&lt;&gt;0,H28="OUI"),$Z28,IF(AND($AA28&lt;&gt;0,H28="OUI"),$AA28,IF(H28="OUI",$X28,IF(H28="NON",$Y28,""))))</f>
        <v/>
      </c>
      <c r="J28" s="91">
        <f>IF(H28&lt;&gt;"N/A",$X28+$Y28,0)</f>
        <v>3</v>
      </c>
      <c r="K28" s="192"/>
      <c r="L28" s="165">
        <f>IF('4 - Justificatifs LABEL ECOPROD'!Y28&lt;&gt;"",'4 - Justificatifs LABEL ECOPROD'!Y28,IF('4 - Justificatifs LABEL ECOPROD'!J28&lt;&gt;"",Calculs!H28,Calculs!D28))</f>
        <v>0</v>
      </c>
      <c r="M28" s="41" t="str">
        <f>IF(AND($Z28&lt;&gt;0,L28="OUI"),$Z28,IF(AND($AA28&lt;&gt;0,L28="OUI"),$AA28,IF(L28="OUI",$X28,IF(L28="NON",$Y28,""))))</f>
        <v/>
      </c>
      <c r="N28" s="91">
        <f>IF(L28&lt;&gt;"N/A",$X28+$Y28,0)</f>
        <v>3</v>
      </c>
      <c r="O28" s="192"/>
      <c r="P28" s="165">
        <f>IF('4 - Justificatifs LABEL ECOPROD'!M28&lt;&gt;"",'4 - Justificatifs LABEL ECOPROD'!M28,IF('4 - Justificatifs LABEL ECOPROD'!Y28&lt;&gt;"",L28,IF('4 - Justificatifs LABEL ECOPROD'!J28&lt;&gt;"",Calculs!H28,Calculs!D28)))</f>
        <v>0</v>
      </c>
      <c r="Q28" s="41" t="str">
        <f>IF(AND($Z28&lt;&gt;0,P28="OUI"),$Z28,IF(AND($AA28&lt;&gt;0,P28="OUI"),$AA28,IF(P28="OUI",$X28,IF(P28="NON",$Y28,""))))</f>
        <v/>
      </c>
      <c r="R28" s="91">
        <f>IF(P28&lt;&gt;"N/A",$X28+$Y28,0)</f>
        <v>3</v>
      </c>
      <c r="S28" s="192"/>
      <c r="T28" s="65" t="str">
        <f>LEFT(A28,1)</f>
        <v>C</v>
      </c>
      <c r="U28" s="62" t="str">
        <f>RIGHT(A28,(LEN(A28)-1))</f>
        <v>2</v>
      </c>
      <c r="V28" s="91"/>
      <c r="W28" s="91" t="s">
        <v>224</v>
      </c>
      <c r="X28" s="91">
        <v>3</v>
      </c>
      <c r="Y28" s="91"/>
      <c r="Z28" s="91"/>
      <c r="AA28" s="91"/>
      <c r="AB28" s="91"/>
      <c r="AC28" s="91"/>
      <c r="AD28" s="91"/>
      <c r="AE28" s="91"/>
      <c r="AF28" s="91"/>
      <c r="AG28" s="91"/>
      <c r="AH28" s="66">
        <f>IF(E28="",0,$AB28*E28)</f>
        <v>0</v>
      </c>
      <c r="AI28" s="66"/>
      <c r="AJ28" s="66"/>
      <c r="AK28" s="66"/>
      <c r="AL28" s="66"/>
      <c r="AM28" s="66"/>
      <c r="AN28" s="66">
        <f>IF(I28="",0,$AB28*I28)</f>
        <v>0</v>
      </c>
      <c r="AO28" s="66"/>
      <c r="AP28" s="66"/>
      <c r="AQ28" s="66"/>
      <c r="AR28" s="66"/>
      <c r="AS28" s="66"/>
      <c r="AT28" s="66">
        <f>IF(M28="",0,$AB28*M28)</f>
        <v>0</v>
      </c>
      <c r="AU28" s="66"/>
      <c r="AV28" s="66"/>
      <c r="AW28" s="66"/>
      <c r="AX28" s="66"/>
      <c r="AY28" s="66"/>
      <c r="AZ28" s="66">
        <f>IF(Q28="",0,$AB28*Q28)</f>
        <v>0</v>
      </c>
      <c r="BA28" s="91"/>
      <c r="BB28" s="182" t="s">
        <v>244</v>
      </c>
    </row>
    <row r="29" spans="1:54" ht="20.100000000000001" customHeight="1" thickBot="1">
      <c r="A29" s="92" t="s">
        <v>62</v>
      </c>
      <c r="B29" s="93" t="str">
        <f>INDEX(TabInit,MATCH(A29,'3 - Référentiel LABEL ECOPROD '!$A$3:$A$108,0),2)</f>
        <v>Les bureaux de production ont-ils majoritairement été approvisionnés en énergie d'origine renouvelable ?</v>
      </c>
      <c r="C29" s="192"/>
      <c r="D29" s="165">
        <f>INDEX(TabInit,MATCH(A29,'3 - Référentiel LABEL ECOPROD '!$A$3:$A$108,0),3)</f>
        <v>0</v>
      </c>
      <c r="E29" s="38" t="str">
        <f>IF(AND($Z29&lt;&gt;0,D29="OUI"),$Z29,IF(AND($AA29&lt;&gt;0,D29="OUI"),$AA29,IF(D29="OUI",$X29,IF(D29="NON",$Y29,""))))</f>
        <v/>
      </c>
      <c r="F29" s="66">
        <f>IF(D29&lt;&gt;"N/A",$X29+$Y29,0)</f>
        <v>3</v>
      </c>
      <c r="G29" s="324">
        <f>IF(D29="","",IF(D29&lt;&gt;0,"",1))</f>
        <v>1</v>
      </c>
      <c r="H29" s="165">
        <f>IF('4 - Justificatifs LABEL ECOPROD'!J29&lt;&gt;"",'4 - Justificatifs LABEL ECOPROD'!J29,D29)</f>
        <v>0</v>
      </c>
      <c r="I29" s="41" t="str">
        <f>IF(AND($Z29&lt;&gt;0,H29="OUI"),$Z29,IF(AND($AA29&lt;&gt;0,H29="OUI"),$AA29,IF(H29="OUI",$X29,IF(H29="NON",$Y29,""))))</f>
        <v/>
      </c>
      <c r="J29" s="66">
        <f>IF(H29&lt;&gt;"N/A",$X29+$Y29,0)</f>
        <v>3</v>
      </c>
      <c r="K29" s="192"/>
      <c r="L29" s="165">
        <f>IF('4 - Justificatifs LABEL ECOPROD'!Y29&lt;&gt;"",'4 - Justificatifs LABEL ECOPROD'!Y29,IF('4 - Justificatifs LABEL ECOPROD'!J29&lt;&gt;"",Calculs!H29,Calculs!D29))</f>
        <v>0</v>
      </c>
      <c r="M29" s="41" t="str">
        <f>IF(AND($Z29&lt;&gt;0,L29="OUI"),$Z29,IF(AND($AA29&lt;&gt;0,L29="OUI"),$AA29,IF(L29="OUI",$X29,IF(L29="NON",$Y29,""))))</f>
        <v/>
      </c>
      <c r="N29" s="66">
        <f>IF(L29&lt;&gt;"N/A",$X29+$Y29,0)</f>
        <v>3</v>
      </c>
      <c r="O29" s="192"/>
      <c r="P29" s="165">
        <f>IF('4 - Justificatifs LABEL ECOPROD'!M29&lt;&gt;"",'4 - Justificatifs LABEL ECOPROD'!M29,IF('4 - Justificatifs LABEL ECOPROD'!Y29&lt;&gt;"",L29,IF('4 - Justificatifs LABEL ECOPROD'!J29&lt;&gt;"",Calculs!H29,Calculs!D29)))</f>
        <v>0</v>
      </c>
      <c r="Q29" s="41" t="str">
        <f>IF(AND($Z29&lt;&gt;0,P29="OUI"),$Z29,IF(AND($AA29&lt;&gt;0,P29="OUI"),$AA29,IF(P29="OUI",$X29,IF(P29="NON",$Y29,""))))</f>
        <v/>
      </c>
      <c r="R29" s="66">
        <f>IF(P29&lt;&gt;"N/A",$X29+$Y29,0)</f>
        <v>3</v>
      </c>
      <c r="S29" s="192"/>
      <c r="T29" s="65" t="str">
        <f>LEFT(A29,1)</f>
        <v>C</v>
      </c>
      <c r="U29" s="62" t="str">
        <f>RIGHT(A29,(LEN(A29)-1))</f>
        <v>3</v>
      </c>
      <c r="V29" s="66"/>
      <c r="W29" s="66" t="s">
        <v>224</v>
      </c>
      <c r="X29" s="66">
        <v>3</v>
      </c>
      <c r="Y29" s="66"/>
      <c r="Z29" s="66"/>
      <c r="AA29" s="66"/>
      <c r="AB29" s="66"/>
      <c r="AC29" s="66"/>
      <c r="AD29" s="66"/>
      <c r="AE29" s="66"/>
      <c r="AF29" s="66"/>
      <c r="AG29" s="66"/>
      <c r="AH29" s="66">
        <f>IF(E29="",0,$AB29*E29)</f>
        <v>0</v>
      </c>
      <c r="AI29" s="66"/>
      <c r="AJ29" s="66"/>
      <c r="AK29" s="66"/>
      <c r="AL29" s="66"/>
      <c r="AM29" s="66"/>
      <c r="AN29" s="66">
        <f>IF(I29="",0,$AB29*I29)</f>
        <v>0</v>
      </c>
      <c r="AO29" s="66"/>
      <c r="AP29" s="66"/>
      <c r="AQ29" s="66"/>
      <c r="AR29" s="66"/>
      <c r="AS29" s="66"/>
      <c r="AT29" s="66">
        <f>IF(M29="",0,$AB29*M29)</f>
        <v>0</v>
      </c>
      <c r="AU29" s="66"/>
      <c r="AV29" s="66"/>
      <c r="AW29" s="66"/>
      <c r="AX29" s="66"/>
      <c r="AY29" s="66"/>
      <c r="AZ29" s="66">
        <f>IF(Q29="",0,$AB29*Q29)</f>
        <v>0</v>
      </c>
      <c r="BA29" s="66"/>
      <c r="BB29" s="183" t="s">
        <v>244</v>
      </c>
    </row>
    <row r="30" spans="1:54" ht="20.100000000000001" customHeight="1" thickBot="1">
      <c r="A30" s="86" t="s">
        <v>64</v>
      </c>
      <c r="B30" s="87"/>
      <c r="C30" s="194"/>
      <c r="D30" s="42"/>
      <c r="E30" s="42"/>
      <c r="F30" s="89"/>
      <c r="G30" s="324" t="str">
        <f t="shared" si="16"/>
        <v/>
      </c>
      <c r="H30" s="42"/>
      <c r="I30" s="42"/>
      <c r="J30" s="89"/>
      <c r="K30" s="194"/>
      <c r="L30" s="42"/>
      <c r="M30" s="42"/>
      <c r="N30" s="89"/>
      <c r="O30" s="194"/>
      <c r="P30" s="42"/>
      <c r="Q30" s="42"/>
      <c r="R30" s="89"/>
      <c r="S30" s="194"/>
      <c r="T30" s="146"/>
      <c r="U30" s="88"/>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191"/>
    </row>
    <row r="31" spans="1:54" ht="20.100000000000001" customHeight="1" thickBot="1">
      <c r="A31" s="90" t="s">
        <v>65</v>
      </c>
      <c r="B31" s="76" t="str">
        <f>INDEX(TabInit,MATCH(A31,'3 - Référentiel LABEL ECOPROD '!$A$3:$A$108,0),2)</f>
        <v>Avez-vous mis en place des mesures pour réduire les déchets ?</v>
      </c>
      <c r="C31" s="192"/>
      <c r="D31" s="165">
        <f>INDEX(TabInit,MATCH(A31,'3 - Référentiel LABEL ECOPROD '!$A$3:$A$108,0),3)</f>
        <v>0</v>
      </c>
      <c r="E31" s="38" t="str">
        <f t="shared" ref="E31:E33" si="25">IF(AND($Z31&lt;&gt;0,D31="OUI"),$Z31,IF(AND($AA31&lt;&gt;0,D31="OUI"),$AA31,IF(D31="OUI",$X31,IF(D31="NON",$Y31,""))))</f>
        <v/>
      </c>
      <c r="F31" s="66">
        <f t="shared" ref="F31:F33" si="26">IF(D31&lt;&gt;"N/A",$X31+$Y31,0)</f>
        <v>4</v>
      </c>
      <c r="G31" s="324">
        <f t="shared" si="16"/>
        <v>1</v>
      </c>
      <c r="H31" s="165">
        <f>IF('4 - Justificatifs LABEL ECOPROD'!J31&lt;&gt;"",'4 - Justificatifs LABEL ECOPROD'!J31,D31)</f>
        <v>0</v>
      </c>
      <c r="I31" s="41" t="str">
        <f t="shared" ref="I31:I33" si="27">IF(AND($Z31&lt;&gt;0,H31="OUI"),$Z31,IF(AND($AA31&lt;&gt;0,H31="OUI"),$AA31,IF(H31="OUI",$X31,IF(H31="NON",$Y31,""))))</f>
        <v/>
      </c>
      <c r="J31" s="66">
        <f t="shared" ref="J31:J33" si="28">IF(H31&lt;&gt;"N/A",$X31+$Y31,0)</f>
        <v>4</v>
      </c>
      <c r="K31" s="192"/>
      <c r="L31" s="165">
        <f>IF('4 - Justificatifs LABEL ECOPROD'!Y31&lt;&gt;"",'4 - Justificatifs LABEL ECOPROD'!Y31,IF('4 - Justificatifs LABEL ECOPROD'!J31&lt;&gt;"",Calculs!H31,Calculs!D31))</f>
        <v>0</v>
      </c>
      <c r="M31" s="41" t="str">
        <f t="shared" ref="M31:M33" si="29">IF(AND($Z31&lt;&gt;0,L31="OUI"),$Z31,IF(AND($AA31&lt;&gt;0,L31="OUI"),$AA31,IF(L31="OUI",$X31,IF(L31="NON",$Y31,""))))</f>
        <v/>
      </c>
      <c r="N31" s="66">
        <f t="shared" ref="N31:N33" si="30">IF(L31&lt;&gt;"N/A",$X31+$Y31,0)</f>
        <v>4</v>
      </c>
      <c r="O31" s="192"/>
      <c r="P31" s="165">
        <f>IF('4 - Justificatifs LABEL ECOPROD'!M31&lt;&gt;"",'4 - Justificatifs LABEL ECOPROD'!M31,IF('4 - Justificatifs LABEL ECOPROD'!Y31&lt;&gt;"",L31,IF('4 - Justificatifs LABEL ECOPROD'!J31&lt;&gt;"",Calculs!H31,Calculs!D31)))</f>
        <v>0</v>
      </c>
      <c r="Q31" s="41" t="str">
        <f t="shared" ref="Q31:Q33" si="31">IF(AND($Z31&lt;&gt;0,P31="OUI"),$Z31,IF(AND($AA31&lt;&gt;0,P31="OUI"),$AA31,IF(P31="OUI",$X31,IF(P31="NON",$Y31,""))))</f>
        <v/>
      </c>
      <c r="R31" s="66">
        <f t="shared" ref="R31:R33" si="32">IF(P31&lt;&gt;"N/A",$X31+$Y31,0)</f>
        <v>4</v>
      </c>
      <c r="S31" s="192"/>
      <c r="T31" s="65" t="str">
        <f>LEFT(A31,1)</f>
        <v>C</v>
      </c>
      <c r="U31" s="62" t="str">
        <f>RIGHT(A31,(LEN(A31)-1))</f>
        <v>4</v>
      </c>
      <c r="V31" s="66"/>
      <c r="W31" s="66" t="s">
        <v>224</v>
      </c>
      <c r="X31" s="66">
        <v>4</v>
      </c>
      <c r="Y31" s="66"/>
      <c r="Z31" s="66"/>
      <c r="AA31" s="66"/>
      <c r="AB31" s="66"/>
      <c r="AC31" s="66"/>
      <c r="AD31" s="66"/>
      <c r="AE31" s="66"/>
      <c r="AF31" s="66"/>
      <c r="AG31" s="66"/>
      <c r="AH31" s="66">
        <f>IF(E31="",0,$AB31*E31)</f>
        <v>0</v>
      </c>
      <c r="AI31" s="66"/>
      <c r="AJ31" s="66"/>
      <c r="AK31" s="66"/>
      <c r="AL31" s="66"/>
      <c r="AM31" s="66"/>
      <c r="AN31" s="66">
        <f>IF(I31="",0,$AB31*I31)</f>
        <v>0</v>
      </c>
      <c r="AO31" s="66"/>
      <c r="AP31" s="66"/>
      <c r="AQ31" s="66"/>
      <c r="AR31" s="66"/>
      <c r="AS31" s="66"/>
      <c r="AT31" s="66">
        <f>IF(M31="",0,$AB31*M31)</f>
        <v>0</v>
      </c>
      <c r="AU31" s="66"/>
      <c r="AV31" s="66"/>
      <c r="AW31" s="66"/>
      <c r="AX31" s="66"/>
      <c r="AY31" s="66"/>
      <c r="AZ31" s="66">
        <f>IF(Q31="",0,$AB31*Q31)</f>
        <v>0</v>
      </c>
      <c r="BA31" s="66"/>
      <c r="BB31" s="183" t="s">
        <v>244</v>
      </c>
    </row>
    <row r="32" spans="1:54" ht="20.100000000000001" customHeight="1" thickBot="1">
      <c r="A32" s="94" t="s">
        <v>67</v>
      </c>
      <c r="B32" s="74" t="str">
        <f>INDEX(TabInit,MATCH(A32,'3 - Référentiel LABEL ECOPROD '!$A$3:$A$108,0),2)</f>
        <v>Des consignes de tri ont-elles été communiquées dans le cadre du traitement de vos déchets de bureau et Déchets d'Equipements Electriques et Electroniques (DEEE) ?</v>
      </c>
      <c r="C32" s="192"/>
      <c r="D32" s="164">
        <f>INDEX(TabInit,MATCH(A32,'3 - Référentiel LABEL ECOPROD '!$A$3:$A$108,0),3)</f>
        <v>0</v>
      </c>
      <c r="E32" s="37" t="str">
        <f t="shared" si="25"/>
        <v/>
      </c>
      <c r="F32" s="66">
        <f t="shared" si="26"/>
        <v>3</v>
      </c>
      <c r="G32" s="324">
        <f t="shared" si="16"/>
        <v>1</v>
      </c>
      <c r="H32" s="164">
        <f>IF('4 - Justificatifs LABEL ECOPROD'!J32&lt;&gt;"",'4 - Justificatifs LABEL ECOPROD'!J32,D32)</f>
        <v>0</v>
      </c>
      <c r="I32" s="43" t="str">
        <f t="shared" si="27"/>
        <v/>
      </c>
      <c r="J32" s="66">
        <f t="shared" si="28"/>
        <v>3</v>
      </c>
      <c r="K32" s="192"/>
      <c r="L32" s="164">
        <f>IF('4 - Justificatifs LABEL ECOPROD'!Y32&lt;&gt;"",'4 - Justificatifs LABEL ECOPROD'!Y32,IF('4 - Justificatifs LABEL ECOPROD'!J32&lt;&gt;"",Calculs!H32,Calculs!D32))</f>
        <v>0</v>
      </c>
      <c r="M32" s="43" t="str">
        <f t="shared" si="29"/>
        <v/>
      </c>
      <c r="N32" s="66">
        <f t="shared" si="30"/>
        <v>3</v>
      </c>
      <c r="O32" s="192"/>
      <c r="P32" s="164">
        <f>IF('4 - Justificatifs LABEL ECOPROD'!M32&lt;&gt;"",'4 - Justificatifs LABEL ECOPROD'!M32,IF('4 - Justificatifs LABEL ECOPROD'!Y32&lt;&gt;"",L32,IF('4 - Justificatifs LABEL ECOPROD'!J32&lt;&gt;"",Calculs!H32,Calculs!D32)))</f>
        <v>0</v>
      </c>
      <c r="Q32" s="43" t="str">
        <f t="shared" si="31"/>
        <v/>
      </c>
      <c r="R32" s="66">
        <f t="shared" si="32"/>
        <v>3</v>
      </c>
      <c r="S32" s="192"/>
      <c r="T32" s="65" t="str">
        <f>LEFT(A32,1)</f>
        <v>C</v>
      </c>
      <c r="U32" s="62" t="str">
        <f>RIGHT(A32,(LEN(A32)-1))</f>
        <v>5</v>
      </c>
      <c r="V32" s="66" t="s">
        <v>224</v>
      </c>
      <c r="W32" s="66" t="s">
        <v>224</v>
      </c>
      <c r="X32" s="66">
        <v>3</v>
      </c>
      <c r="Y32" s="66"/>
      <c r="Z32" s="66"/>
      <c r="AA32" s="66"/>
      <c r="AB32" s="66"/>
      <c r="AC32" s="66"/>
      <c r="AD32" s="66"/>
      <c r="AE32" s="66"/>
      <c r="AF32" s="66"/>
      <c r="AG32" s="66"/>
      <c r="AH32" s="66">
        <f>IF(E32="",0,$AB32*E32)</f>
        <v>0</v>
      </c>
      <c r="AI32" s="66"/>
      <c r="AJ32" s="66"/>
      <c r="AK32" s="66"/>
      <c r="AL32" s="66"/>
      <c r="AM32" s="66"/>
      <c r="AN32" s="66">
        <f>IF(I32="",0,$AB32*I32)</f>
        <v>0</v>
      </c>
      <c r="AO32" s="66"/>
      <c r="AP32" s="66"/>
      <c r="AQ32" s="66"/>
      <c r="AR32" s="66"/>
      <c r="AS32" s="66"/>
      <c r="AT32" s="66">
        <f>IF(M32="",0,$AB32*M32)</f>
        <v>0</v>
      </c>
      <c r="AU32" s="66"/>
      <c r="AV32" s="66"/>
      <c r="AW32" s="66"/>
      <c r="AX32" s="66"/>
      <c r="AY32" s="66"/>
      <c r="AZ32" s="66">
        <f>IF(Q32="",0,$AB32*Q32)</f>
        <v>0</v>
      </c>
      <c r="BA32" s="66"/>
      <c r="BB32" s="183" t="s">
        <v>244</v>
      </c>
    </row>
    <row r="33" spans="1:54" ht="20.100000000000001" customHeight="1" thickBot="1">
      <c r="A33" s="95" t="s">
        <v>69</v>
      </c>
      <c r="B33" s="96" t="str">
        <f>INDEX(TabInit,MATCH(A33,'3 - Référentiel LABEL ECOPROD '!$A$3:$A$108,0),2)</f>
        <v>Si vous avez eu recours à des achats de fournitures de bureau,  avez-vous privilégié en majorité des achats responsables ?</v>
      </c>
      <c r="C33" s="192"/>
      <c r="D33" s="165" t="str">
        <f>INDEX(TabInit,MATCH(A33,'3 - Référentiel LABEL ECOPROD '!$A$3:$A$108,0),3)</f>
        <v>N/A</v>
      </c>
      <c r="E33" s="38" t="str">
        <f t="shared" si="25"/>
        <v/>
      </c>
      <c r="F33" s="66">
        <f t="shared" si="26"/>
        <v>0</v>
      </c>
      <c r="G33" s="324" t="str">
        <f t="shared" si="16"/>
        <v/>
      </c>
      <c r="H33" s="165" t="str">
        <f>IF('4 - Justificatifs LABEL ECOPROD'!J33&lt;&gt;"",'4 - Justificatifs LABEL ECOPROD'!J33,D33)</f>
        <v>N/A</v>
      </c>
      <c r="I33" s="44" t="str">
        <f t="shared" si="27"/>
        <v/>
      </c>
      <c r="J33" s="66">
        <f t="shared" si="28"/>
        <v>0</v>
      </c>
      <c r="K33" s="192"/>
      <c r="L33" s="165" t="str">
        <f>IF('4 - Justificatifs LABEL ECOPROD'!Y33&lt;&gt;"",'4 - Justificatifs LABEL ECOPROD'!Y33,IF('4 - Justificatifs LABEL ECOPROD'!J33&lt;&gt;"",Calculs!H33,Calculs!D33))</f>
        <v>N/A</v>
      </c>
      <c r="M33" s="44" t="str">
        <f t="shared" si="29"/>
        <v/>
      </c>
      <c r="N33" s="66">
        <f t="shared" si="30"/>
        <v>0</v>
      </c>
      <c r="O33" s="192"/>
      <c r="P33" s="165" t="str">
        <f>IF('4 - Justificatifs LABEL ECOPROD'!M33&lt;&gt;"",'4 - Justificatifs LABEL ECOPROD'!M33,IF('4 - Justificatifs LABEL ECOPROD'!Y33&lt;&gt;"",L33,IF('4 - Justificatifs LABEL ECOPROD'!J33&lt;&gt;"",Calculs!H33,Calculs!D33)))</f>
        <v>N/A</v>
      </c>
      <c r="Q33" s="44" t="str">
        <f t="shared" si="31"/>
        <v/>
      </c>
      <c r="R33" s="66">
        <f t="shared" si="32"/>
        <v>0</v>
      </c>
      <c r="S33" s="192"/>
      <c r="T33" s="65" t="str">
        <f>LEFT(A33,1)</f>
        <v>C</v>
      </c>
      <c r="U33" s="62" t="str">
        <f>RIGHT(A33,(LEN(A33)-1))</f>
        <v>6</v>
      </c>
      <c r="V33" s="66"/>
      <c r="W33" s="66" t="s">
        <v>224</v>
      </c>
      <c r="X33" s="66">
        <v>3</v>
      </c>
      <c r="Y33" s="66"/>
      <c r="Z33" s="66"/>
      <c r="AA33" s="66"/>
      <c r="AB33" s="66"/>
      <c r="AC33" s="66"/>
      <c r="AD33" s="66"/>
      <c r="AE33" s="66"/>
      <c r="AF33" s="66"/>
      <c r="AG33" s="66"/>
      <c r="AH33" s="66">
        <f>IF(E33="",0,$AB33*E33)</f>
        <v>0</v>
      </c>
      <c r="AI33" s="66"/>
      <c r="AJ33" s="66"/>
      <c r="AK33" s="66"/>
      <c r="AL33" s="66"/>
      <c r="AM33" s="66"/>
      <c r="AN33" s="66">
        <f>IF(I33="",0,$AB33*I33)</f>
        <v>0</v>
      </c>
      <c r="AO33" s="66"/>
      <c r="AP33" s="66"/>
      <c r="AQ33" s="66"/>
      <c r="AR33" s="66"/>
      <c r="AS33" s="66"/>
      <c r="AT33" s="66">
        <f>IF(M33="",0,$AB33*M33)</f>
        <v>0</v>
      </c>
      <c r="AU33" s="66"/>
      <c r="AV33" s="66"/>
      <c r="AW33" s="66"/>
      <c r="AX33" s="66"/>
      <c r="AY33" s="66"/>
      <c r="AZ33" s="66">
        <f>IF(Q33="",0,$AB33*Q33)</f>
        <v>0</v>
      </c>
      <c r="BA33" s="66"/>
      <c r="BB33" s="183" t="s">
        <v>244</v>
      </c>
    </row>
    <row r="34" spans="1:54" ht="20.100000000000001" customHeight="1" thickBot="1">
      <c r="A34" s="78" t="s">
        <v>70</v>
      </c>
      <c r="B34" s="79"/>
      <c r="C34" s="197"/>
      <c r="D34" s="199"/>
      <c r="E34" s="45" t="str">
        <f>IF(AND(Z34&lt;&gt;0,D34="OUI"),Z34,IF(AND(AA34&lt;&gt;0,D34="OUI"),AA34,IF(D34="OUI",X34,IF(D34="NON",Y34,""))))</f>
        <v/>
      </c>
      <c r="F34" s="58"/>
      <c r="G34" s="324" t="str">
        <f t="shared" si="16"/>
        <v/>
      </c>
      <c r="H34" s="199"/>
      <c r="I34" s="45" t="str">
        <f>IF(AND(AC34&lt;&gt;0,H34="OUI"),AC34,IF(AND(F34&lt;&gt;0,H34="OUI"),F34,IF(H34="OUI",AA34,IF(H34="NON",AB34,""))))</f>
        <v/>
      </c>
      <c r="J34" s="58"/>
      <c r="K34" s="197"/>
      <c r="L34" s="199"/>
      <c r="M34" s="45"/>
      <c r="N34" s="58"/>
      <c r="O34" s="197"/>
      <c r="P34" s="199"/>
      <c r="Q34" s="45"/>
      <c r="R34" s="58"/>
      <c r="S34" s="197"/>
      <c r="T34" s="145" t="s">
        <v>234</v>
      </c>
      <c r="U34" s="58">
        <v>0</v>
      </c>
      <c r="V34" s="342"/>
      <c r="W34" s="342"/>
      <c r="X34" s="58"/>
      <c r="Y34" s="58"/>
      <c r="Z34" s="58"/>
      <c r="AA34" s="58"/>
      <c r="AB34" s="58"/>
      <c r="AC34" s="58">
        <f>SUMIF($T$3:$T$108,T34,$X$3:$X$108)+SUMIF($T$3:$T$108,T34,$Y$3:$Y$108)</f>
        <v>18</v>
      </c>
      <c r="AD34" s="58">
        <f>SUMIF($T$3:$T$108,$T34,$F$3:$F$108)</f>
        <v>18</v>
      </c>
      <c r="AE34" s="58">
        <f>SUMIF($T$3:$T$108,$T34,$E$3:$E$108)-AG34-SUMIFS($E$3:$E$108,$T$3:$T$108,$T34,$AB$3:$AB$108,"&gt;0")</f>
        <v>0</v>
      </c>
      <c r="AF34" s="351">
        <f>AE34/AD34</f>
        <v>0</v>
      </c>
      <c r="AG34" s="58">
        <f>SUMIFS($E$3:$E$108,$T$3:$T$108,$T34,$AA$3:$AA$108,"&gt;0")</f>
        <v>0</v>
      </c>
      <c r="AH34" s="58"/>
      <c r="AI34" s="352">
        <f>SUMIF($T$3:$T$108,$T34,$AH$3:$AH$108)</f>
        <v>0</v>
      </c>
      <c r="AJ34" s="58">
        <f>SUMIF($T$3:$T$108,$T34,$J$3:$J$108)</f>
        <v>18</v>
      </c>
      <c r="AK34" s="58">
        <f>SUMIF($T$3:$T$108,$T34,$I$3:$I$108)-AM34-SUMIFS($I$3:$I$108,$T$3:$T$108,$T34,$AB$3:$AB$108,"&gt;0")</f>
        <v>0</v>
      </c>
      <c r="AL34" s="351">
        <f>AK34/AJ34</f>
        <v>0</v>
      </c>
      <c r="AM34" s="58">
        <f>SUMIFS($I$3:$I$108,$T$3:$T$108,$T34,$AA$3:$AA$108,"&gt;0")</f>
        <v>0</v>
      </c>
      <c r="AN34" s="58"/>
      <c r="AO34" s="352">
        <f>SUMIF($T$3:$T$108,$T34,$AN$3:$AN$108)</f>
        <v>0</v>
      </c>
      <c r="AP34" s="58">
        <f>SUMIF($T$3:$T$108,$T34,$R$3:$R$108)</f>
        <v>18</v>
      </c>
      <c r="AQ34" s="58">
        <f>SUMIF($T$3:$T$108,$T34,$M$3:$M$108)-AS34-SUMIFS($M$3:$M$108,$T$3:$T$108,$T34,$AB$3:$AB$108,"&gt;0")</f>
        <v>0</v>
      </c>
      <c r="AR34" s="351">
        <f>AQ34/AP34</f>
        <v>0</v>
      </c>
      <c r="AS34" s="58">
        <f>SUMIFS($M$3:$M$108,$T$3:$T$108,$T34,$AA$3:$AA$108,"&gt;0")</f>
        <v>0</v>
      </c>
      <c r="AT34" s="58"/>
      <c r="AU34" s="352">
        <f>SUMIF($T$3:$T$108,$T34,$AT$3:$AT$108)</f>
        <v>0</v>
      </c>
      <c r="AV34" s="58">
        <f>SUMIF($T$3:$T$108,$T34,$N$3:$N$108)</f>
        <v>18</v>
      </c>
      <c r="AW34" s="58">
        <f>SUMIF($T$3:$T$108,$T34,$Q$3:$Q$108)-AY34-SUMIFS($Q$3:$Q$108,$T$3:$T$108,$T34,$AB$3:$AB$108,"&gt;0")</f>
        <v>0</v>
      </c>
      <c r="AX34" s="351">
        <f>AW34/AV34</f>
        <v>0</v>
      </c>
      <c r="AY34" s="58">
        <f>SUMIFS($Q$3:$Q$108,$T$3:$T$108,$T34,$AA$3:$AA$108,"&gt;0")</f>
        <v>0</v>
      </c>
      <c r="AZ34" s="58"/>
      <c r="BA34" s="352">
        <f>SUMIF($T$3:$T$108,$T34,$AT$3:$AT$108)</f>
        <v>0</v>
      </c>
      <c r="BB34" s="190"/>
    </row>
    <row r="35" spans="1:54" ht="20.100000000000001" customHeight="1" thickBot="1">
      <c r="A35" s="86" t="s">
        <v>71</v>
      </c>
      <c r="B35" s="87"/>
      <c r="C35" s="194"/>
      <c r="D35" s="200"/>
      <c r="E35" s="42" t="str">
        <f>IF(AND(Z35&lt;&gt;0,D35="OUI"),Z35,IF(AND(AA35&lt;&gt;0,D35="OUI"),AA35,IF(D35="OUI",X35,IF(D35="NON",Y35,""))))</f>
        <v/>
      </c>
      <c r="F35" s="89"/>
      <c r="G35" s="324" t="str">
        <f t="shared" si="16"/>
        <v/>
      </c>
      <c r="H35" s="200"/>
      <c r="I35" s="42" t="str">
        <f>IF(AND(AC35&lt;&gt;0,H35="OUI"),AC35,IF(AND(F35&lt;&gt;0,H35="OUI"),F35,IF(H35="OUI",AA35,IF(H35="NON",AB35,""))))</f>
        <v/>
      </c>
      <c r="J35" s="89"/>
      <c r="K35" s="194"/>
      <c r="L35" s="200"/>
      <c r="M35" s="42"/>
      <c r="N35" s="89"/>
      <c r="O35" s="194"/>
      <c r="P35" s="200"/>
      <c r="Q35" s="42"/>
      <c r="R35" s="89"/>
      <c r="S35" s="194"/>
      <c r="T35" s="146"/>
      <c r="U35" s="88"/>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191"/>
    </row>
    <row r="36" spans="1:54" ht="20.100000000000001" customHeight="1" thickBot="1">
      <c r="A36" s="90" t="s">
        <v>72</v>
      </c>
      <c r="B36" s="76" t="str">
        <f>INDEX(TabInit,MATCH(A36,'3 - Référentiel LABEL ECOPROD '!$A$3:$A$108,0),2)</f>
        <v>Avez-vous mis en place des mesures pour réduire votre consommation d'électricité sur vos lieux de tournage ?</v>
      </c>
      <c r="C36" s="192"/>
      <c r="D36" s="165">
        <f>INDEX(TabInit,MATCH(A36,'3 - Référentiel LABEL ECOPROD '!$A$3:$A$108,0),3)</f>
        <v>0</v>
      </c>
      <c r="E36" s="38" t="str">
        <f t="shared" ref="E36:E40" si="33">IF(AND($Z36&lt;&gt;0,D36="OUI"),$Z36,IF(AND($AA36&lt;&gt;0,D36="OUI"),$AA36,IF(D36="OUI",$X36,IF(D36="NON",$Y36,""))))</f>
        <v/>
      </c>
      <c r="F36" s="66">
        <f t="shared" ref="F36:F40" si="34">IF(D36&lt;&gt;"N/A",$X36+$Y36,0)</f>
        <v>2</v>
      </c>
      <c r="G36" s="324">
        <f t="shared" si="16"/>
        <v>1</v>
      </c>
      <c r="H36" s="165">
        <f>IF('4 - Justificatifs LABEL ECOPROD'!J36&lt;&gt;"",'4 - Justificatifs LABEL ECOPROD'!J36,D36)</f>
        <v>0</v>
      </c>
      <c r="I36" s="41" t="str">
        <f t="shared" ref="I36:I40" si="35">IF(AND($Z36&lt;&gt;0,H36="OUI"),$Z36,IF(AND($AA36&lt;&gt;0,H36="OUI"),$AA36,IF(H36="OUI",$X36,IF(H36="NON",$Y36,""))))</f>
        <v/>
      </c>
      <c r="J36" s="66">
        <f t="shared" ref="J36:J40" si="36">IF(H36&lt;&gt;"N/A",$X36+$Y36,0)</f>
        <v>2</v>
      </c>
      <c r="K36" s="192"/>
      <c r="L36" s="165">
        <f>IF('4 - Justificatifs LABEL ECOPROD'!Y36&lt;&gt;"",'4 - Justificatifs LABEL ECOPROD'!Y36,IF('4 - Justificatifs LABEL ECOPROD'!J36&lt;&gt;"",Calculs!H36,Calculs!D36))</f>
        <v>0</v>
      </c>
      <c r="M36" s="41" t="str">
        <f t="shared" ref="M36:M40" si="37">IF(AND($Z36&lt;&gt;0,L36="OUI"),$Z36,IF(AND($AA36&lt;&gt;0,L36="OUI"),$AA36,IF(L36="OUI",$X36,IF(L36="NON",$Y36,""))))</f>
        <v/>
      </c>
      <c r="N36" s="66">
        <f t="shared" ref="N36:N40" si="38">IF(L36&lt;&gt;"N/A",$X36+$Y36,0)</f>
        <v>2</v>
      </c>
      <c r="O36" s="192"/>
      <c r="P36" s="165">
        <f>IF('4 - Justificatifs LABEL ECOPROD'!M36&lt;&gt;"",'4 - Justificatifs LABEL ECOPROD'!M36,IF('4 - Justificatifs LABEL ECOPROD'!Y36&lt;&gt;"",L36,IF('4 - Justificatifs LABEL ECOPROD'!J36&lt;&gt;"",Calculs!H36,Calculs!D36)))</f>
        <v>0</v>
      </c>
      <c r="Q36" s="41" t="str">
        <f t="shared" ref="Q36:Q40" si="39">IF(AND($Z36&lt;&gt;0,P36="OUI"),$Z36,IF(AND($AA36&lt;&gt;0,P36="OUI"),$AA36,IF(P36="OUI",$X36,IF(P36="NON",$Y36,""))))</f>
        <v/>
      </c>
      <c r="R36" s="66">
        <f t="shared" ref="R36:R40" si="40">IF(P36&lt;&gt;"N/A",$X36+$Y36,0)</f>
        <v>2</v>
      </c>
      <c r="S36" s="192"/>
      <c r="T36" s="65" t="str">
        <f>LEFT(A36,1)</f>
        <v>D</v>
      </c>
      <c r="U36" s="62" t="str">
        <f>RIGHT(A36,(LEN(A36)-1))</f>
        <v>1</v>
      </c>
      <c r="V36" s="66"/>
      <c r="W36" s="66" t="s">
        <v>243</v>
      </c>
      <c r="X36" s="66">
        <v>2</v>
      </c>
      <c r="Y36" s="66"/>
      <c r="Z36" s="66"/>
      <c r="AA36" s="66"/>
      <c r="AB36" s="66"/>
      <c r="AC36" s="66"/>
      <c r="AD36" s="66"/>
      <c r="AE36" s="66"/>
      <c r="AF36" s="66"/>
      <c r="AG36" s="66"/>
      <c r="AH36" s="66">
        <f t="shared" ref="AH36:AH40" si="41">IF(E36="",0,$AB36*E36)</f>
        <v>0</v>
      </c>
      <c r="AI36" s="66"/>
      <c r="AJ36" s="66"/>
      <c r="AK36" s="66"/>
      <c r="AL36" s="66"/>
      <c r="AM36" s="66"/>
      <c r="AN36" s="66">
        <f t="shared" ref="AN36:AN40" si="42">IF(I36="",0,$AB36*I36)</f>
        <v>0</v>
      </c>
      <c r="AO36" s="66"/>
      <c r="AP36" s="66"/>
      <c r="AQ36" s="66"/>
      <c r="AR36" s="66"/>
      <c r="AS36" s="66"/>
      <c r="AT36" s="66">
        <f t="shared" ref="AT36:AT40" si="43">IF(M36="",0,$AB36*M36)</f>
        <v>0</v>
      </c>
      <c r="AU36" s="66"/>
      <c r="AV36" s="66"/>
      <c r="AW36" s="66"/>
      <c r="AX36" s="66"/>
      <c r="AY36" s="66"/>
      <c r="AZ36" s="66">
        <f t="shared" ref="AZ36:AZ40" si="44">IF(Q36="",0,$AB36*Q36)</f>
        <v>0</v>
      </c>
      <c r="BA36" s="66"/>
      <c r="BB36" s="184" t="s">
        <v>247</v>
      </c>
    </row>
    <row r="37" spans="1:54" ht="20.100000000000001" customHeight="1" thickBot="1">
      <c r="A37" s="97" t="s">
        <v>74</v>
      </c>
      <c r="B37" s="64" t="str">
        <f>INDEX(TabInit,MATCH(A37,'3 - Référentiel LABEL ECOPROD '!$A$3:$A$108,0),2)</f>
        <v>La production a-t-elle eu recours à des groupes électrogènes sur les tournages ?</v>
      </c>
      <c r="C37" s="192"/>
      <c r="D37" s="165">
        <f>INDEX(TabInit,MATCH(A37,'3 - Référentiel LABEL ECOPROD '!$A$3:$A$108,0),3)</f>
        <v>0</v>
      </c>
      <c r="E37" s="38" t="str">
        <f t="shared" si="33"/>
        <v/>
      </c>
      <c r="F37" s="66">
        <f t="shared" si="34"/>
        <v>5</v>
      </c>
      <c r="G37" s="324">
        <f t="shared" si="16"/>
        <v>1</v>
      </c>
      <c r="H37" s="165">
        <f>IF('4 - Justificatifs LABEL ECOPROD'!J37&lt;&gt;"",'4 - Justificatifs LABEL ECOPROD'!J37,D37)</f>
        <v>0</v>
      </c>
      <c r="I37" s="41" t="str">
        <f t="shared" si="35"/>
        <v/>
      </c>
      <c r="J37" s="66">
        <f t="shared" si="36"/>
        <v>5</v>
      </c>
      <c r="K37" s="192"/>
      <c r="L37" s="165">
        <f>IF('4 - Justificatifs LABEL ECOPROD'!Y37&lt;&gt;"",'4 - Justificatifs LABEL ECOPROD'!Y37,IF('4 - Justificatifs LABEL ECOPROD'!J37&lt;&gt;"",Calculs!H37,Calculs!D37))</f>
        <v>0</v>
      </c>
      <c r="M37" s="41" t="str">
        <f t="shared" si="37"/>
        <v/>
      </c>
      <c r="N37" s="66">
        <f t="shared" si="38"/>
        <v>5</v>
      </c>
      <c r="O37" s="192"/>
      <c r="P37" s="165">
        <f>IF('4 - Justificatifs LABEL ECOPROD'!M37&lt;&gt;"",'4 - Justificatifs LABEL ECOPROD'!M37,IF('4 - Justificatifs LABEL ECOPROD'!Y37&lt;&gt;"",L37,IF('4 - Justificatifs LABEL ECOPROD'!J37&lt;&gt;"",Calculs!H37,Calculs!D37)))</f>
        <v>0</v>
      </c>
      <c r="Q37" s="41" t="str">
        <f t="shared" si="39"/>
        <v/>
      </c>
      <c r="R37" s="66">
        <f t="shared" si="40"/>
        <v>5</v>
      </c>
      <c r="S37" s="192"/>
      <c r="T37" s="65" t="str">
        <f>LEFT(A37,1)</f>
        <v>D</v>
      </c>
      <c r="U37" s="62" t="str">
        <f>RIGHT(A37,(LEN(A37)-1))</f>
        <v>2</v>
      </c>
      <c r="V37" s="66"/>
      <c r="W37" s="66" t="s">
        <v>243</v>
      </c>
      <c r="X37" s="70"/>
      <c r="Y37" s="66">
        <v>5</v>
      </c>
      <c r="Z37" s="66"/>
      <c r="AA37" s="66"/>
      <c r="AB37" s="66"/>
      <c r="AC37" s="66"/>
      <c r="AD37" s="66"/>
      <c r="AE37" s="66"/>
      <c r="AF37" s="66"/>
      <c r="AG37" s="66"/>
      <c r="AH37" s="66">
        <f t="shared" si="41"/>
        <v>0</v>
      </c>
      <c r="AI37" s="66"/>
      <c r="AJ37" s="66"/>
      <c r="AK37" s="66"/>
      <c r="AL37" s="66"/>
      <c r="AM37" s="66"/>
      <c r="AN37" s="66">
        <f t="shared" si="42"/>
        <v>0</v>
      </c>
      <c r="AO37" s="66"/>
      <c r="AP37" s="66"/>
      <c r="AQ37" s="66"/>
      <c r="AR37" s="66"/>
      <c r="AS37" s="66"/>
      <c r="AT37" s="66">
        <f t="shared" si="43"/>
        <v>0</v>
      </c>
      <c r="AU37" s="66"/>
      <c r="AV37" s="66"/>
      <c r="AW37" s="66"/>
      <c r="AX37" s="66"/>
      <c r="AY37" s="66"/>
      <c r="AZ37" s="66">
        <f t="shared" si="44"/>
        <v>0</v>
      </c>
      <c r="BA37" s="66"/>
      <c r="BB37" s="184" t="s">
        <v>247</v>
      </c>
    </row>
    <row r="38" spans="1:54" ht="20.100000000000001" customHeight="1" thickBot="1">
      <c r="A38" s="97" t="s">
        <v>76</v>
      </c>
      <c r="B38" s="64" t="str">
        <f>INDEX(TabInit,MATCH(A38,'3 - Référentiel LABEL ECOPROD '!$A$3:$A$108,0),2)</f>
        <v>Si D2 = OUI, avez-vous privilégié les groupes électrogènes électriques, au gaz, hybrides, solaires, et les systèmes mobiles de stockage d’électricité verte par rapport aux groupes électrogènes diesel ? 
Si vous avez répondu NON au D2, ce critère est non-applicable, veiller à ce que la réponse soit "NON".</v>
      </c>
      <c r="C38" s="192"/>
      <c r="D38" s="165">
        <f>INDEX(TabInit,MATCH(A38,'3 - Référentiel LABEL ECOPROD '!$A$3:$A$108,0),3)</f>
        <v>0</v>
      </c>
      <c r="E38" s="38" t="str">
        <f t="shared" si="33"/>
        <v/>
      </c>
      <c r="F38" s="66">
        <f t="shared" si="34"/>
        <v>0</v>
      </c>
      <c r="G38" s="324">
        <f t="shared" si="16"/>
        <v>1</v>
      </c>
      <c r="H38" s="165">
        <f>IF('4 - Justificatifs LABEL ECOPROD'!J38&lt;&gt;"",'4 - Justificatifs LABEL ECOPROD'!J38,D38)</f>
        <v>0</v>
      </c>
      <c r="I38" s="41" t="str">
        <f t="shared" si="35"/>
        <v/>
      </c>
      <c r="J38" s="66">
        <f t="shared" si="36"/>
        <v>0</v>
      </c>
      <c r="K38" s="192"/>
      <c r="L38" s="165">
        <f>IF('4 - Justificatifs LABEL ECOPROD'!Y38&lt;&gt;"",'4 - Justificatifs LABEL ECOPROD'!Y38,IF('4 - Justificatifs LABEL ECOPROD'!J38&lt;&gt;"",Calculs!H38,Calculs!D38))</f>
        <v>0</v>
      </c>
      <c r="M38" s="41" t="str">
        <f t="shared" si="37"/>
        <v/>
      </c>
      <c r="N38" s="66">
        <f t="shared" si="38"/>
        <v>0</v>
      </c>
      <c r="O38" s="192"/>
      <c r="P38" s="165">
        <f>IF('4 - Justificatifs LABEL ECOPROD'!M38&lt;&gt;"",'4 - Justificatifs LABEL ECOPROD'!M38,IF('4 - Justificatifs LABEL ECOPROD'!Y38&lt;&gt;"",L38,IF('4 - Justificatifs LABEL ECOPROD'!J38&lt;&gt;"",Calculs!H38,Calculs!D38)))</f>
        <v>0</v>
      </c>
      <c r="Q38" s="41" t="str">
        <f t="shared" si="39"/>
        <v/>
      </c>
      <c r="R38" s="66">
        <f t="shared" si="40"/>
        <v>0</v>
      </c>
      <c r="S38" s="192"/>
      <c r="T38" s="65" t="str">
        <f>LEFT(A38,1)</f>
        <v>D</v>
      </c>
      <c r="U38" s="62" t="str">
        <f>RIGHT(A38,(LEN(A38)-1))</f>
        <v>2.1</v>
      </c>
      <c r="V38" s="66"/>
      <c r="W38" s="66" t="s">
        <v>224</v>
      </c>
      <c r="X38" s="70"/>
      <c r="Y38" s="66"/>
      <c r="Z38" s="66">
        <v>2</v>
      </c>
      <c r="AA38" s="66"/>
      <c r="AB38" s="66"/>
      <c r="AC38" s="66"/>
      <c r="AD38" s="66"/>
      <c r="AE38" s="66"/>
      <c r="AF38" s="66"/>
      <c r="AG38" s="66"/>
      <c r="AH38" s="66">
        <f t="shared" si="41"/>
        <v>0</v>
      </c>
      <c r="AI38" s="66"/>
      <c r="AJ38" s="66"/>
      <c r="AK38" s="66"/>
      <c r="AL38" s="66"/>
      <c r="AM38" s="66"/>
      <c r="AN38" s="66">
        <f t="shared" si="42"/>
        <v>0</v>
      </c>
      <c r="AO38" s="66"/>
      <c r="AP38" s="66"/>
      <c r="AQ38" s="66"/>
      <c r="AR38" s="66"/>
      <c r="AS38" s="66"/>
      <c r="AT38" s="66">
        <f t="shared" si="43"/>
        <v>0</v>
      </c>
      <c r="AU38" s="66"/>
      <c r="AV38" s="66"/>
      <c r="AW38" s="66"/>
      <c r="AX38" s="66"/>
      <c r="AY38" s="66"/>
      <c r="AZ38" s="66">
        <f t="shared" si="44"/>
        <v>0</v>
      </c>
      <c r="BA38" s="66"/>
      <c r="BB38" s="183" t="s">
        <v>246</v>
      </c>
    </row>
    <row r="39" spans="1:54" ht="20.100000000000001" customHeight="1" thickBot="1">
      <c r="A39" s="97" t="s">
        <v>78</v>
      </c>
      <c r="B39" s="64" t="str">
        <f>INDEX(TabInit,MATCH(A39,'3 - Référentiel LABEL ECOPROD '!$A$3:$A$108,0),2)</f>
        <v>Si D2=OUI, avez-vous limité l'utilisation des groupes électrogènes aux lieux de tournage où aucune source d'alimentation électrique n'était disponible à proximité ?
Si vous avez répondu NON au D2, ce critère est non-applicable, veiller à ce que la réponse soit "NON".</v>
      </c>
      <c r="C39" s="192"/>
      <c r="D39" s="165">
        <f>INDEX(TabInit,MATCH(A39,'3 - Référentiel LABEL ECOPROD '!$A$3:$A$108,0),3)</f>
        <v>0</v>
      </c>
      <c r="E39" s="38" t="str">
        <f t="shared" si="33"/>
        <v/>
      </c>
      <c r="F39" s="66">
        <f t="shared" si="34"/>
        <v>0</v>
      </c>
      <c r="G39" s="324">
        <f t="shared" si="16"/>
        <v>1</v>
      </c>
      <c r="H39" s="165">
        <f>IF('4 - Justificatifs LABEL ECOPROD'!J39&lt;&gt;"",'4 - Justificatifs LABEL ECOPROD'!J39,D39)</f>
        <v>0</v>
      </c>
      <c r="I39" s="41" t="str">
        <f t="shared" si="35"/>
        <v/>
      </c>
      <c r="J39" s="66">
        <f t="shared" si="36"/>
        <v>0</v>
      </c>
      <c r="K39" s="192"/>
      <c r="L39" s="165">
        <f>IF('4 - Justificatifs LABEL ECOPROD'!Y39&lt;&gt;"",'4 - Justificatifs LABEL ECOPROD'!Y39,IF('4 - Justificatifs LABEL ECOPROD'!J39&lt;&gt;"",Calculs!H39,Calculs!D39))</f>
        <v>0</v>
      </c>
      <c r="M39" s="41" t="str">
        <f t="shared" si="37"/>
        <v/>
      </c>
      <c r="N39" s="66">
        <f t="shared" si="38"/>
        <v>0</v>
      </c>
      <c r="O39" s="192"/>
      <c r="P39" s="165">
        <f>IF('4 - Justificatifs LABEL ECOPROD'!M39&lt;&gt;"",'4 - Justificatifs LABEL ECOPROD'!M39,IF('4 - Justificatifs LABEL ECOPROD'!Y39&lt;&gt;"",L39,IF('4 - Justificatifs LABEL ECOPROD'!J39&lt;&gt;"",Calculs!H39,Calculs!D39)))</f>
        <v>0</v>
      </c>
      <c r="Q39" s="41" t="str">
        <f t="shared" si="39"/>
        <v/>
      </c>
      <c r="R39" s="66">
        <f t="shared" si="40"/>
        <v>0</v>
      </c>
      <c r="S39" s="192"/>
      <c r="T39" s="65" t="str">
        <f>LEFT(A39,1)</f>
        <v>D</v>
      </c>
      <c r="U39" s="62" t="str">
        <f>RIGHT(A39,(LEN(A39)-1))</f>
        <v>2.2</v>
      </c>
      <c r="V39" s="66"/>
      <c r="W39" s="66" t="s">
        <v>224</v>
      </c>
      <c r="X39" s="70"/>
      <c r="Y39" s="66"/>
      <c r="Z39" s="66">
        <v>3</v>
      </c>
      <c r="AA39" s="66"/>
      <c r="AB39" s="66"/>
      <c r="AC39" s="66"/>
      <c r="AD39" s="66"/>
      <c r="AE39" s="66"/>
      <c r="AF39" s="66"/>
      <c r="AG39" s="66"/>
      <c r="AH39" s="66">
        <f t="shared" si="41"/>
        <v>0</v>
      </c>
      <c r="AI39" s="66"/>
      <c r="AJ39" s="66"/>
      <c r="AK39" s="66"/>
      <c r="AL39" s="66"/>
      <c r="AM39" s="66"/>
      <c r="AN39" s="66">
        <f t="shared" si="42"/>
        <v>0</v>
      </c>
      <c r="AO39" s="66"/>
      <c r="AP39" s="66"/>
      <c r="AQ39" s="66"/>
      <c r="AR39" s="66"/>
      <c r="AS39" s="66"/>
      <c r="AT39" s="66">
        <f t="shared" si="43"/>
        <v>0</v>
      </c>
      <c r="AU39" s="66"/>
      <c r="AV39" s="66"/>
      <c r="AW39" s="66"/>
      <c r="AX39" s="66"/>
      <c r="AY39" s="66"/>
      <c r="AZ39" s="66">
        <f t="shared" si="44"/>
        <v>0</v>
      </c>
      <c r="BA39" s="66"/>
      <c r="BB39" s="183" t="s">
        <v>246</v>
      </c>
    </row>
    <row r="40" spans="1:54" ht="20.100000000000001" customHeight="1" thickBot="1">
      <c r="A40" s="92" t="s">
        <v>79</v>
      </c>
      <c r="B40" s="93" t="str">
        <f>INDEX(TabInit,MATCH(A40,'3 - Référentiel LABEL ECOPROD '!$A$3:$A$108,0),2)</f>
        <v>Avez-vous mis en place des mesures pour réduire la consommation d'eau (hors boissons) ?</v>
      </c>
      <c r="C40" s="192"/>
      <c r="D40" s="165">
        <f>INDEX(TabInit,MATCH(A40,'3 - Référentiel LABEL ECOPROD '!$A$3:$A$108,0),3)</f>
        <v>0</v>
      </c>
      <c r="E40" s="38" t="str">
        <f t="shared" si="33"/>
        <v/>
      </c>
      <c r="F40" s="66">
        <f t="shared" si="34"/>
        <v>3</v>
      </c>
      <c r="G40" s="324">
        <f t="shared" si="16"/>
        <v>1</v>
      </c>
      <c r="H40" s="165">
        <f>IF('4 - Justificatifs LABEL ECOPROD'!J40&lt;&gt;"",'4 - Justificatifs LABEL ECOPROD'!J40,D40)</f>
        <v>0</v>
      </c>
      <c r="I40" s="140" t="str">
        <f t="shared" si="35"/>
        <v/>
      </c>
      <c r="J40" s="66">
        <f t="shared" si="36"/>
        <v>3</v>
      </c>
      <c r="K40" s="192"/>
      <c r="L40" s="165">
        <f>IF('4 - Justificatifs LABEL ECOPROD'!Y40&lt;&gt;"",'4 - Justificatifs LABEL ECOPROD'!Y40,IF('4 - Justificatifs LABEL ECOPROD'!J40&lt;&gt;"",Calculs!H40,Calculs!D40))</f>
        <v>0</v>
      </c>
      <c r="M40" s="140" t="str">
        <f t="shared" si="37"/>
        <v/>
      </c>
      <c r="N40" s="66">
        <f t="shared" si="38"/>
        <v>3</v>
      </c>
      <c r="O40" s="192"/>
      <c r="P40" s="165">
        <f>IF('4 - Justificatifs LABEL ECOPROD'!M40&lt;&gt;"",'4 - Justificatifs LABEL ECOPROD'!M40,IF('4 - Justificatifs LABEL ECOPROD'!Y40&lt;&gt;"",L40,IF('4 - Justificatifs LABEL ECOPROD'!J40&lt;&gt;"",Calculs!H40,Calculs!D40)))</f>
        <v>0</v>
      </c>
      <c r="Q40" s="140" t="str">
        <f t="shared" si="39"/>
        <v/>
      </c>
      <c r="R40" s="66">
        <f t="shared" si="40"/>
        <v>3</v>
      </c>
      <c r="S40" s="192"/>
      <c r="T40" s="65" t="str">
        <f>LEFT(A40,1)</f>
        <v>D</v>
      </c>
      <c r="U40" s="62" t="str">
        <f>RIGHT(A40,(LEN(A40)-1))</f>
        <v>3</v>
      </c>
      <c r="V40" s="66"/>
      <c r="W40" s="66" t="s">
        <v>243</v>
      </c>
      <c r="X40" s="66">
        <v>3</v>
      </c>
      <c r="Y40" s="66"/>
      <c r="Z40" s="66"/>
      <c r="AA40" s="66"/>
      <c r="AB40" s="66"/>
      <c r="AC40" s="66"/>
      <c r="AD40" s="66"/>
      <c r="AE40" s="66"/>
      <c r="AF40" s="66"/>
      <c r="AG40" s="66"/>
      <c r="AH40" s="66">
        <f t="shared" si="41"/>
        <v>0</v>
      </c>
      <c r="AI40" s="66"/>
      <c r="AJ40" s="66"/>
      <c r="AK40" s="66"/>
      <c r="AL40" s="66"/>
      <c r="AM40" s="66"/>
      <c r="AN40" s="66">
        <f t="shared" si="42"/>
        <v>0</v>
      </c>
      <c r="AO40" s="66"/>
      <c r="AP40" s="66"/>
      <c r="AQ40" s="66"/>
      <c r="AR40" s="66"/>
      <c r="AS40" s="66"/>
      <c r="AT40" s="66">
        <f t="shared" si="43"/>
        <v>0</v>
      </c>
      <c r="AU40" s="66"/>
      <c r="AV40" s="66"/>
      <c r="AW40" s="66"/>
      <c r="AX40" s="66"/>
      <c r="AY40" s="66"/>
      <c r="AZ40" s="66">
        <f t="shared" si="44"/>
        <v>0</v>
      </c>
      <c r="BA40" s="66"/>
      <c r="BB40" s="184" t="s">
        <v>247</v>
      </c>
    </row>
    <row r="41" spans="1:54" ht="20.100000000000001" customHeight="1" thickBot="1">
      <c r="A41" s="86" t="s">
        <v>81</v>
      </c>
      <c r="B41" s="87"/>
      <c r="C41" s="194"/>
      <c r="D41" s="42"/>
      <c r="E41" s="42" t="str">
        <f>IF(AND(Z41&lt;&gt;0,D41="OUI"),Z41,IF(AND(AA41&lt;&gt;0,D41="OUI"),AA41,IF(D41="OUI",X41,IF(D41="NON",Y41,""))))</f>
        <v/>
      </c>
      <c r="F41" s="89"/>
      <c r="G41" s="324" t="str">
        <f t="shared" si="16"/>
        <v/>
      </c>
      <c r="H41" s="42"/>
      <c r="I41" s="42"/>
      <c r="J41" s="89"/>
      <c r="K41" s="194"/>
      <c r="L41" s="42"/>
      <c r="M41" s="42"/>
      <c r="N41" s="89"/>
      <c r="O41" s="194"/>
      <c r="P41" s="42"/>
      <c r="Q41" s="42"/>
      <c r="R41" s="89"/>
      <c r="S41" s="194"/>
      <c r="T41" s="146"/>
      <c r="U41" s="88"/>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191"/>
    </row>
    <row r="42" spans="1:54" ht="20.100000000000001" customHeight="1" thickBot="1">
      <c r="A42" s="80" t="s">
        <v>82</v>
      </c>
      <c r="B42" s="81" t="str">
        <f>INDEX(TabInit,MATCH(A42,'3 - Référentiel LABEL ECOPROD '!$A$3:$A$108,0),2)</f>
        <v>La production a-t-elle tourné dans des milieux naturels ?</v>
      </c>
      <c r="C42" s="192"/>
      <c r="D42" s="166">
        <f>INDEX(TabInit,MATCH(A42,'3 - Référentiel LABEL ECOPROD '!$A$3:$A$108,0),3)</f>
        <v>0</v>
      </c>
      <c r="E42" s="187" t="str">
        <f t="shared" ref="E42:E44" si="45">IF(AND($Z42&lt;&gt;0,D42="OUI"),$Z42,IF(AND($AA42&lt;&gt;0,D42="OUI"),$AA42,IF(D42="OUI",$X42,IF(D42="NON",$Y42,""))))</f>
        <v/>
      </c>
      <c r="F42" s="66">
        <f t="shared" ref="F42:F44" si="46">IF(D42&lt;&gt;"N/A",$X42+$Y42,0)</f>
        <v>0</v>
      </c>
      <c r="G42" s="324">
        <f t="shared" si="16"/>
        <v>1</v>
      </c>
      <c r="H42" s="166">
        <f>IF('4 - Justificatifs LABEL ECOPROD'!J42&lt;&gt;"",'4 - Justificatifs LABEL ECOPROD'!J42,D42)</f>
        <v>0</v>
      </c>
      <c r="I42" s="187" t="str">
        <f t="shared" ref="I42:I44" si="47">IF(AND($Z42&lt;&gt;0,H42="OUI"),$Z42,IF(AND($AA42&lt;&gt;0,H42="OUI"),$AA42,IF(H42="OUI",$X42,IF(H42="NON",$Y42,""))))</f>
        <v/>
      </c>
      <c r="J42" s="66">
        <f t="shared" ref="J42:J44" si="48">IF(H42&lt;&gt;"N/A",$X42+$Y42,0)</f>
        <v>0</v>
      </c>
      <c r="K42" s="192"/>
      <c r="L42" s="166">
        <f>IF('4 - Justificatifs LABEL ECOPROD'!Y42&lt;&gt;"",'4 - Justificatifs LABEL ECOPROD'!Y42,IF('4 - Justificatifs LABEL ECOPROD'!J42&lt;&gt;"",Calculs!H42,Calculs!D42))</f>
        <v>0</v>
      </c>
      <c r="M42" s="187" t="str">
        <f t="shared" ref="M42:M44" si="49">IF(AND($Z42&lt;&gt;0,L42="OUI"),$Z42,IF(AND($AA42&lt;&gt;0,L42="OUI"),$AA42,IF(L42="OUI",$X42,IF(L42="NON",$Y42,""))))</f>
        <v/>
      </c>
      <c r="N42" s="66">
        <f t="shared" ref="N42:N44" si="50">IF(L42&lt;&gt;"N/A",$X42+$Y42,0)</f>
        <v>0</v>
      </c>
      <c r="O42" s="192"/>
      <c r="P42" s="166">
        <f>IF('4 - Justificatifs LABEL ECOPROD'!M42&lt;&gt;"",'4 - Justificatifs LABEL ECOPROD'!M42,IF('4 - Justificatifs LABEL ECOPROD'!Y42&lt;&gt;"",L42,IF('4 - Justificatifs LABEL ECOPROD'!J42&lt;&gt;"",Calculs!H42,Calculs!D42)))</f>
        <v>0</v>
      </c>
      <c r="Q42" s="187" t="str">
        <f t="shared" ref="Q42:Q44" si="51">IF(AND($Z42&lt;&gt;0,P42="OUI"),$Z42,IF(AND($AA42&lt;&gt;0,P42="OUI"),$AA42,IF(P42="OUI",$X42,IF(P42="NON",$Y42,""))))</f>
        <v/>
      </c>
      <c r="R42" s="66">
        <f t="shared" ref="R42:R44" si="52">IF(P42&lt;&gt;"N/A",$X42+$Y42,0)</f>
        <v>0</v>
      </c>
      <c r="S42" s="192"/>
      <c r="T42" s="65" t="str">
        <f>LEFT(A42,1)</f>
        <v>D</v>
      </c>
      <c r="U42" s="62" t="str">
        <f>RIGHT(A42,(LEN(A42)-1))</f>
        <v>4</v>
      </c>
      <c r="V42" s="66"/>
      <c r="W42" s="66" t="s">
        <v>243</v>
      </c>
      <c r="X42" s="70"/>
      <c r="Y42" s="66"/>
      <c r="Z42" s="66"/>
      <c r="AA42" s="66"/>
      <c r="AB42" s="66"/>
      <c r="AC42" s="66"/>
      <c r="AD42" s="66"/>
      <c r="AE42" s="66"/>
      <c r="AF42" s="66"/>
      <c r="AG42" s="66"/>
      <c r="AH42" s="66">
        <f t="shared" ref="AH42:AH44" si="53">IF(E42="",0,$AB42*E42)</f>
        <v>0</v>
      </c>
      <c r="AI42" s="66"/>
      <c r="AJ42" s="66"/>
      <c r="AK42" s="66"/>
      <c r="AL42" s="66"/>
      <c r="AM42" s="66"/>
      <c r="AN42" s="66">
        <f t="shared" ref="AN42:AN44" si="54">IF(I42="",0,$AB42*I42)</f>
        <v>0</v>
      </c>
      <c r="AO42" s="66"/>
      <c r="AP42" s="66"/>
      <c r="AQ42" s="66"/>
      <c r="AR42" s="66"/>
      <c r="AS42" s="66"/>
      <c r="AT42" s="66">
        <f t="shared" ref="AT42:AT44" si="55">IF(M42="",0,$AB42*M42)</f>
        <v>0</v>
      </c>
      <c r="AU42" s="66"/>
      <c r="AV42" s="66"/>
      <c r="AW42" s="66"/>
      <c r="AX42" s="66"/>
      <c r="AY42" s="66"/>
      <c r="AZ42" s="66">
        <f t="shared" ref="AZ42:AZ44" si="56">IF(Q42="",0,$AB42*Q42)</f>
        <v>0</v>
      </c>
      <c r="BA42" s="66"/>
      <c r="BB42" s="184" t="s">
        <v>247</v>
      </c>
    </row>
    <row r="43" spans="1:54" ht="20.100000000000001" customHeight="1" thickBot="1">
      <c r="A43" s="99" t="s">
        <v>84</v>
      </c>
      <c r="B43" s="76" t="str">
        <f>INDEX(TabInit,MATCH(A43,'3 - Référentiel LABEL ECOPROD '!$A$3:$A$108,0),2)</f>
        <v>Si D4=OUI : Avez-vous fait un diagnostic des impacts que vous risquez de générer sur le milieu naturel, idéalement avec l'aide d'une expertise locale (Bureau d'Accueil des Tournages, gestionnaires du territoire concernés, parties prenantes locales, etc.) ?
Si vous avez répondu NON au D4, ce critère est non-applicable, veiller à ce que la réponse soit "N/A".</v>
      </c>
      <c r="C43" s="192"/>
      <c r="D43" s="165">
        <f>INDEX(TabInit,MATCH(A43,'3 - Référentiel LABEL ECOPROD '!$A$3:$A$108,0),3)</f>
        <v>0</v>
      </c>
      <c r="E43" s="38" t="str">
        <f t="shared" si="45"/>
        <v/>
      </c>
      <c r="F43" s="66">
        <f t="shared" si="46"/>
        <v>4</v>
      </c>
      <c r="G43" s="324">
        <f t="shared" si="16"/>
        <v>1</v>
      </c>
      <c r="H43" s="165">
        <f>IF('4 - Justificatifs LABEL ECOPROD'!J43&lt;&gt;"",'4 - Justificatifs LABEL ECOPROD'!J43,D43)</f>
        <v>0</v>
      </c>
      <c r="I43" s="41" t="str">
        <f t="shared" si="47"/>
        <v/>
      </c>
      <c r="J43" s="66">
        <f t="shared" si="48"/>
        <v>4</v>
      </c>
      <c r="K43" s="192"/>
      <c r="L43" s="165">
        <f>IF('4 - Justificatifs LABEL ECOPROD'!Y43&lt;&gt;"",'4 - Justificatifs LABEL ECOPROD'!Y43,IF('4 - Justificatifs LABEL ECOPROD'!J43&lt;&gt;"",Calculs!H43,Calculs!D43))</f>
        <v>0</v>
      </c>
      <c r="M43" s="41" t="str">
        <f t="shared" si="49"/>
        <v/>
      </c>
      <c r="N43" s="66">
        <f t="shared" si="50"/>
        <v>4</v>
      </c>
      <c r="O43" s="192"/>
      <c r="P43" s="165">
        <f>IF('4 - Justificatifs LABEL ECOPROD'!M43&lt;&gt;"",'4 - Justificatifs LABEL ECOPROD'!M43,IF('4 - Justificatifs LABEL ECOPROD'!Y43&lt;&gt;"",L43,IF('4 - Justificatifs LABEL ECOPROD'!J43&lt;&gt;"",Calculs!H43,Calculs!D43)))</f>
        <v>0</v>
      </c>
      <c r="Q43" s="41" t="str">
        <f t="shared" si="51"/>
        <v/>
      </c>
      <c r="R43" s="66">
        <f t="shared" si="52"/>
        <v>4</v>
      </c>
      <c r="S43" s="192"/>
      <c r="T43" s="65" t="str">
        <f>LEFT(A43,1)</f>
        <v>D</v>
      </c>
      <c r="U43" s="62" t="str">
        <f>RIGHT(A43,(LEN(A43)-1))</f>
        <v>4.1</v>
      </c>
      <c r="V43" s="66"/>
      <c r="W43" s="66" t="s">
        <v>224</v>
      </c>
      <c r="X43" s="66">
        <v>4</v>
      </c>
      <c r="Y43" s="66"/>
      <c r="Z43" s="66"/>
      <c r="AA43" s="66"/>
      <c r="AB43" s="66"/>
      <c r="AC43" s="66"/>
      <c r="AD43" s="66"/>
      <c r="AE43" s="66"/>
      <c r="AF43" s="66"/>
      <c r="AG43" s="66"/>
      <c r="AH43" s="66">
        <f t="shared" si="53"/>
        <v>0</v>
      </c>
      <c r="AI43" s="66"/>
      <c r="AJ43" s="66"/>
      <c r="AK43" s="66"/>
      <c r="AL43" s="66"/>
      <c r="AM43" s="66"/>
      <c r="AN43" s="66">
        <f t="shared" si="54"/>
        <v>0</v>
      </c>
      <c r="AO43" s="66"/>
      <c r="AP43" s="66"/>
      <c r="AQ43" s="66"/>
      <c r="AR43" s="66"/>
      <c r="AS43" s="66"/>
      <c r="AT43" s="66">
        <f t="shared" si="55"/>
        <v>0</v>
      </c>
      <c r="AU43" s="66"/>
      <c r="AV43" s="66"/>
      <c r="AW43" s="66"/>
      <c r="AX43" s="66"/>
      <c r="AY43" s="66"/>
      <c r="AZ43" s="66">
        <f t="shared" si="56"/>
        <v>0</v>
      </c>
      <c r="BA43" s="66"/>
      <c r="BB43" s="183" t="s">
        <v>249</v>
      </c>
    </row>
    <row r="44" spans="1:54" ht="20.100000000000001" customHeight="1" thickBot="1">
      <c r="A44" s="100" t="s">
        <v>86</v>
      </c>
      <c r="B44" s="64" t="str">
        <f>INDEX(TabInit,MATCH(A44,'3 - Référentiel LABEL ECOPROD '!$A$3:$A$108,0),2)</f>
        <v>Si D4=OUI : Avez-vous mis en place un plan d'action pour limiter les impacts sur le milieu naturel ?
Si vous avez répondu NON au D4, ce critère est non-applicable, veiller à ce que la réponse soit "N/A".</v>
      </c>
      <c r="C44" s="192"/>
      <c r="D44" s="165">
        <f>INDEX(TabInit,MATCH(A44,'3 - Référentiel LABEL ECOPROD '!$A$3:$A$108,0),3)</f>
        <v>0</v>
      </c>
      <c r="E44" s="38" t="str">
        <f t="shared" si="45"/>
        <v/>
      </c>
      <c r="F44" s="66">
        <f t="shared" si="46"/>
        <v>4</v>
      </c>
      <c r="G44" s="324">
        <f t="shared" si="16"/>
        <v>1</v>
      </c>
      <c r="H44" s="165">
        <f>IF('4 - Justificatifs LABEL ECOPROD'!J44&lt;&gt;"",'4 - Justificatifs LABEL ECOPROD'!J44,D44)</f>
        <v>0</v>
      </c>
      <c r="I44" s="38" t="str">
        <f t="shared" si="47"/>
        <v/>
      </c>
      <c r="J44" s="66">
        <f t="shared" si="48"/>
        <v>4</v>
      </c>
      <c r="K44" s="192"/>
      <c r="L44" s="165">
        <f>IF('4 - Justificatifs LABEL ECOPROD'!Y44&lt;&gt;"",'4 - Justificatifs LABEL ECOPROD'!Y44,IF('4 - Justificatifs LABEL ECOPROD'!J44&lt;&gt;"",Calculs!H44,Calculs!D44))</f>
        <v>0</v>
      </c>
      <c r="M44" s="38" t="str">
        <f t="shared" si="49"/>
        <v/>
      </c>
      <c r="N44" s="66">
        <f t="shared" si="50"/>
        <v>4</v>
      </c>
      <c r="O44" s="192"/>
      <c r="P44" s="165">
        <f>IF('4 - Justificatifs LABEL ECOPROD'!M44&lt;&gt;"",'4 - Justificatifs LABEL ECOPROD'!M44,IF('4 - Justificatifs LABEL ECOPROD'!Y44&lt;&gt;"",L44,IF('4 - Justificatifs LABEL ECOPROD'!J44&lt;&gt;"",Calculs!H44,Calculs!D44)))</f>
        <v>0</v>
      </c>
      <c r="Q44" s="38" t="str">
        <f t="shared" si="51"/>
        <v/>
      </c>
      <c r="R44" s="66">
        <f t="shared" si="52"/>
        <v>4</v>
      </c>
      <c r="S44" s="192"/>
      <c r="T44" s="65" t="str">
        <f>LEFT(A44,1)</f>
        <v>D</v>
      </c>
      <c r="U44" s="62" t="str">
        <f>RIGHT(A44,(LEN(A44)-1))</f>
        <v>4.2</v>
      </c>
      <c r="V44" s="66"/>
      <c r="W44" s="66" t="s">
        <v>224</v>
      </c>
      <c r="X44" s="66">
        <v>4</v>
      </c>
      <c r="Y44" s="66"/>
      <c r="Z44" s="66"/>
      <c r="AA44" s="66"/>
      <c r="AB44" s="66"/>
      <c r="AC44" s="66"/>
      <c r="AD44" s="66"/>
      <c r="AE44" s="66"/>
      <c r="AF44" s="66"/>
      <c r="AG44" s="66"/>
      <c r="AH44" s="66">
        <f t="shared" si="53"/>
        <v>0</v>
      </c>
      <c r="AI44" s="66"/>
      <c r="AJ44" s="66"/>
      <c r="AK44" s="66"/>
      <c r="AL44" s="66"/>
      <c r="AM44" s="66"/>
      <c r="AN44" s="66">
        <f t="shared" si="54"/>
        <v>0</v>
      </c>
      <c r="AO44" s="66"/>
      <c r="AP44" s="66"/>
      <c r="AQ44" s="66"/>
      <c r="AR44" s="66"/>
      <c r="AS44" s="66"/>
      <c r="AT44" s="66">
        <f t="shared" si="55"/>
        <v>0</v>
      </c>
      <c r="AU44" s="66"/>
      <c r="AV44" s="66"/>
      <c r="AW44" s="66"/>
      <c r="AX44" s="66"/>
      <c r="AY44" s="66"/>
      <c r="AZ44" s="66">
        <f t="shared" si="56"/>
        <v>0</v>
      </c>
      <c r="BA44" s="66"/>
      <c r="BB44" s="183" t="s">
        <v>249</v>
      </c>
    </row>
    <row r="45" spans="1:54" ht="20.100000000000001" customHeight="1" thickBot="1">
      <c r="A45" s="78" t="s">
        <v>263</v>
      </c>
      <c r="B45" s="79"/>
      <c r="C45" s="197"/>
      <c r="D45" s="199"/>
      <c r="E45" s="46" t="str">
        <f>IF(AND(Z45&lt;&gt;0,D45="OUI"),Z45,IF(AND(AA45&lt;&gt;0,D45="OUI"),AA45,IF(D45="OUI",X45,IF(D45="NON",Y45,""))))</f>
        <v/>
      </c>
      <c r="F45" s="58"/>
      <c r="G45" s="324" t="str">
        <f t="shared" si="16"/>
        <v/>
      </c>
      <c r="H45" s="199"/>
      <c r="I45" s="46" t="str">
        <f>IF(AND(AC45&lt;&gt;0,H45="OUI"),AC45,IF(AND(F45&lt;&gt;0,H45="OUI"),F45,IF(H45="OUI",AA45,IF(H45="NON",AB45,""))))</f>
        <v/>
      </c>
      <c r="J45" s="58"/>
      <c r="K45" s="197"/>
      <c r="L45" s="199"/>
      <c r="M45" s="46"/>
      <c r="N45" s="58"/>
      <c r="O45" s="197"/>
      <c r="P45" s="199"/>
      <c r="Q45" s="46"/>
      <c r="R45" s="58"/>
      <c r="S45" s="197"/>
      <c r="T45" s="145" t="s">
        <v>235</v>
      </c>
      <c r="U45" s="58">
        <v>0</v>
      </c>
      <c r="V45" s="342"/>
      <c r="W45" s="342"/>
      <c r="X45" s="58"/>
      <c r="Y45" s="58"/>
      <c r="Z45" s="58"/>
      <c r="AA45" s="58"/>
      <c r="AB45" s="58"/>
      <c r="AC45" s="58">
        <f>SUMIF($T$3:$T$108,T45,$X$3:$X$108)+SUMIF($T$3:$T$108,T45,$Y$3:$Y$108)</f>
        <v>17</v>
      </c>
      <c r="AD45" s="58">
        <f>SUMIF($T$3:$T$108,$T45,$F$3:$F$108)</f>
        <v>17</v>
      </c>
      <c r="AE45" s="58">
        <f>SUMIF($T$3:$T$108,$T45,$E$3:$E$108)-AG45-SUMIFS($E$3:$E$108,$T$3:$T$108,$T45,$AB$3:$AB$108,"&gt;0")</f>
        <v>0</v>
      </c>
      <c r="AF45" s="351">
        <f>AE45/AD45</f>
        <v>0</v>
      </c>
      <c r="AG45" s="58">
        <f>SUMIFS($E$3:$E$108,$T$3:$T$108,$T45,$AA$3:$AA$108,"&gt;0")</f>
        <v>0</v>
      </c>
      <c r="AH45" s="58"/>
      <c r="AI45" s="352">
        <f>SUMIF($T$3:$T$108,$T45,$AH$3:$AH$108)</f>
        <v>0</v>
      </c>
      <c r="AJ45" s="58">
        <f>SUMIF($T$3:$T$108,$T45,$J$3:$J$108)</f>
        <v>17</v>
      </c>
      <c r="AK45" s="58">
        <f>SUMIF($T$3:$T$108,$T45,$I$3:$I$108)-AM45-SUMIFS($I$3:$I$108,$T$3:$T$108,$T45,$AB$3:$AB$108,"&gt;0")</f>
        <v>0</v>
      </c>
      <c r="AL45" s="351">
        <f>AK45/AJ45</f>
        <v>0</v>
      </c>
      <c r="AM45" s="58">
        <f>SUMIFS($I$3:$I$108,$T$3:$T$108,$T45,$AA$3:$AA$108,"&gt;0")</f>
        <v>0</v>
      </c>
      <c r="AN45" s="58"/>
      <c r="AO45" s="352">
        <f>SUMIF($T$3:$T$108,$T45,$AN$3:$AN$108)</f>
        <v>0</v>
      </c>
      <c r="AP45" s="58">
        <f>SUMIF($T$3:$T$108,$T45,$R$3:$R$108)</f>
        <v>17</v>
      </c>
      <c r="AQ45" s="58">
        <f>SUMIF($T$3:$T$108,$T45,$M$3:$M$108)-AS45-SUMIFS($M$3:$M$108,$T$3:$T$108,$T45,$AB$3:$AB$108,"&gt;0")</f>
        <v>0</v>
      </c>
      <c r="AR45" s="351">
        <f>AQ45/AP45</f>
        <v>0</v>
      </c>
      <c r="AS45" s="58">
        <f>SUMIFS($M$3:$M$108,$T$3:$T$108,$T45,$AA$3:$AA$108,"&gt;0")</f>
        <v>0</v>
      </c>
      <c r="AT45" s="58"/>
      <c r="AU45" s="352">
        <f>SUMIF($T$3:$T$108,$T45,$AT$3:$AT$108)</f>
        <v>0</v>
      </c>
      <c r="AV45" s="58">
        <f>SUMIF($T$3:$T$108,$T45,$N$3:$N$108)</f>
        <v>17</v>
      </c>
      <c r="AW45" s="58">
        <f>SUMIF($T$3:$T$108,$T45,$Q$3:$Q$108)-AY45-SUMIFS($Q$3:$Q$108,$T$3:$T$108,$T45,$AB$3:$AB$108,"&gt;0")</f>
        <v>0</v>
      </c>
      <c r="AX45" s="351">
        <f>AW45/AV45</f>
        <v>0</v>
      </c>
      <c r="AY45" s="58">
        <f>SUMIFS($Q$3:$Q$108,$T$3:$T$108,$T45,$AA$3:$AA$108,"&gt;0")</f>
        <v>0</v>
      </c>
      <c r="AZ45" s="58"/>
      <c r="BA45" s="352">
        <f>SUMIF($T$3:$T$108,$T45,$AT$3:$AT$108)</f>
        <v>0</v>
      </c>
      <c r="BB45" s="190"/>
    </row>
    <row r="46" spans="1:54" ht="20.100000000000001" customHeight="1" thickBot="1">
      <c r="A46" s="90" t="s">
        <v>87</v>
      </c>
      <c r="B46" s="64" t="str">
        <f>INDEX(TabInit,MATCH(A46,'3 - Référentiel LABEL ECOPROD '!$A$3:$A$108,0),2)</f>
        <v>Avez-vous majoritairement loué ou utilisé des éléments de décors, des objets décoratifs et autres accessoires déjà existants ?</v>
      </c>
      <c r="C46" s="192"/>
      <c r="D46" s="165">
        <f>INDEX(TabInit,MATCH(A46,'3 - Référentiel LABEL ECOPROD '!$A$3:$A$108,0),3)</f>
        <v>0</v>
      </c>
      <c r="E46" s="38" t="str">
        <f t="shared" ref="E46:E51" si="57">IF(AND($Z46&lt;&gt;0,D46="OUI"),$Z46,IF(AND($AA46&lt;&gt;0,D46="OUI"),$AA46,IF(D46="OUI",$X46,IF(D46="NON",$Y46,""))))</f>
        <v/>
      </c>
      <c r="F46" s="66">
        <f t="shared" ref="F46:F51" si="58">IF(D46&lt;&gt;"N/A",$X46+$Y46,0)</f>
        <v>4</v>
      </c>
      <c r="G46" s="324">
        <f t="shared" si="16"/>
        <v>1</v>
      </c>
      <c r="H46" s="165">
        <f>IF('4 - Justificatifs LABEL ECOPROD'!J46&lt;&gt;"",'4 - Justificatifs LABEL ECOPROD'!J46,D46)</f>
        <v>0</v>
      </c>
      <c r="I46" s="47" t="str">
        <f t="shared" ref="I46:I51" si="59">IF(AND($Z46&lt;&gt;0,H46="OUI"),$Z46,IF(AND($AA46&lt;&gt;0,H46="OUI"),$AA46,IF(H46="OUI",$X46,IF(H46="NON",$Y46,""))))</f>
        <v/>
      </c>
      <c r="J46" s="66">
        <f t="shared" ref="J46:J51" si="60">IF(H46&lt;&gt;"N/A",$X46+$Y46,0)</f>
        <v>4</v>
      </c>
      <c r="K46" s="192"/>
      <c r="L46" s="165">
        <f>IF('4 - Justificatifs LABEL ECOPROD'!Y46&lt;&gt;"",'4 - Justificatifs LABEL ECOPROD'!Y46,IF('4 - Justificatifs LABEL ECOPROD'!J46&lt;&gt;"",Calculs!H46,Calculs!D46))</f>
        <v>0</v>
      </c>
      <c r="M46" s="47" t="str">
        <f t="shared" ref="M46:M51" si="61">IF(AND($Z46&lt;&gt;0,L46="OUI"),$Z46,IF(AND($AA46&lt;&gt;0,L46="OUI"),$AA46,IF(L46="OUI",$X46,IF(L46="NON",$Y46,""))))</f>
        <v/>
      </c>
      <c r="N46" s="66">
        <f t="shared" ref="N46:N51" si="62">IF(L46&lt;&gt;"N/A",$X46+$Y46,0)</f>
        <v>4</v>
      </c>
      <c r="O46" s="192"/>
      <c r="P46" s="165">
        <f>IF('4 - Justificatifs LABEL ECOPROD'!M46&lt;&gt;"",'4 - Justificatifs LABEL ECOPROD'!M46,IF('4 - Justificatifs LABEL ECOPROD'!Y46&lt;&gt;"",L46,IF('4 - Justificatifs LABEL ECOPROD'!J46&lt;&gt;"",Calculs!H46,Calculs!D46)))</f>
        <v>0</v>
      </c>
      <c r="Q46" s="47" t="str">
        <f t="shared" ref="Q46:Q51" si="63">IF(AND($Z46&lt;&gt;0,P46="OUI"),$Z46,IF(AND($AA46&lt;&gt;0,P46="OUI"),$AA46,IF(P46="OUI",$X46,IF(P46="NON",$Y46,""))))</f>
        <v/>
      </c>
      <c r="R46" s="66">
        <f t="shared" ref="R46:R51" si="64">IF(P46&lt;&gt;"N/A",$X46+$Y46,0)</f>
        <v>4</v>
      </c>
      <c r="S46" s="192"/>
      <c r="T46" s="65" t="str">
        <f t="shared" ref="T46:T51" si="65">LEFT(A46,1)</f>
        <v>E</v>
      </c>
      <c r="U46" s="62" t="str">
        <f t="shared" ref="U46:U51" si="66">RIGHT(A46,(LEN(A46)-1))</f>
        <v>1</v>
      </c>
      <c r="V46" s="66"/>
      <c r="W46" s="66" t="s">
        <v>224</v>
      </c>
      <c r="X46" s="66">
        <v>4</v>
      </c>
      <c r="Y46" s="66"/>
      <c r="Z46" s="66"/>
      <c r="AA46" s="66"/>
      <c r="AB46" s="66"/>
      <c r="AC46" s="66"/>
      <c r="AD46" s="66"/>
      <c r="AE46" s="66"/>
      <c r="AF46" s="66"/>
      <c r="AG46" s="66"/>
      <c r="AH46" s="66">
        <f t="shared" ref="AH46:AH51" si="67">IF(E46="",0,$AB46*E46)</f>
        <v>0</v>
      </c>
      <c r="AI46" s="66"/>
      <c r="AJ46" s="66"/>
      <c r="AK46" s="66"/>
      <c r="AL46" s="66"/>
      <c r="AM46" s="66"/>
      <c r="AN46" s="66">
        <f t="shared" ref="AN46:AN51" si="68">IF(I46="",0,$AB46*I46)</f>
        <v>0</v>
      </c>
      <c r="AO46" s="66"/>
      <c r="AP46" s="66"/>
      <c r="AQ46" s="66"/>
      <c r="AR46" s="66"/>
      <c r="AS46" s="66"/>
      <c r="AT46" s="66">
        <f t="shared" ref="AT46:AT51" si="69">IF(M46="",0,$AB46*M46)</f>
        <v>0</v>
      </c>
      <c r="AU46" s="66"/>
      <c r="AV46" s="66"/>
      <c r="AW46" s="66"/>
      <c r="AX46" s="66"/>
      <c r="AY46" s="66"/>
      <c r="AZ46" s="66">
        <f t="shared" ref="AZ46:AZ51" si="70">IF(Q46="",0,$AB46*Q46)</f>
        <v>0</v>
      </c>
      <c r="BA46" s="66"/>
      <c r="BB46" s="183" t="s">
        <v>250</v>
      </c>
    </row>
    <row r="47" spans="1:54" ht="20.100000000000001" customHeight="1" thickBot="1">
      <c r="A47" s="97" t="s">
        <v>90</v>
      </c>
      <c r="B47" s="64" t="str">
        <f>INDEX(TabInit,MATCH(A47,'3 - Référentiel LABEL ECOPROD '!$A$3:$A$108,0),2)</f>
        <v xml:space="preserve">Pour les achats, avez-vous majoritairement acheté d'occasion des décors, des objets décoratifs et autres accessoires, ou choisi des marques ou des produits respectueux de l'environnement ? </v>
      </c>
      <c r="C47" s="192"/>
      <c r="D47" s="165">
        <f>INDEX(TabInit,MATCH(A47,'3 - Référentiel LABEL ECOPROD '!$A$3:$A$108,0),3)</f>
        <v>0</v>
      </c>
      <c r="E47" s="38" t="str">
        <f t="shared" si="57"/>
        <v/>
      </c>
      <c r="F47" s="66">
        <f t="shared" si="58"/>
        <v>3</v>
      </c>
      <c r="G47" s="324">
        <f t="shared" si="16"/>
        <v>1</v>
      </c>
      <c r="H47" s="165">
        <f>IF('4 - Justificatifs LABEL ECOPROD'!J47&lt;&gt;"",'4 - Justificatifs LABEL ECOPROD'!J47,D47)</f>
        <v>0</v>
      </c>
      <c r="I47" s="47" t="str">
        <f t="shared" si="59"/>
        <v/>
      </c>
      <c r="J47" s="66">
        <f t="shared" si="60"/>
        <v>3</v>
      </c>
      <c r="K47" s="192"/>
      <c r="L47" s="165">
        <f>IF('4 - Justificatifs LABEL ECOPROD'!Y47&lt;&gt;"",'4 - Justificatifs LABEL ECOPROD'!Y47,IF('4 - Justificatifs LABEL ECOPROD'!J47&lt;&gt;"",Calculs!H47,Calculs!D47))</f>
        <v>0</v>
      </c>
      <c r="M47" s="47" t="str">
        <f t="shared" si="61"/>
        <v/>
      </c>
      <c r="N47" s="66">
        <f t="shared" si="62"/>
        <v>3</v>
      </c>
      <c r="O47" s="192"/>
      <c r="P47" s="165">
        <f>IF('4 - Justificatifs LABEL ECOPROD'!M47&lt;&gt;"",'4 - Justificatifs LABEL ECOPROD'!M47,IF('4 - Justificatifs LABEL ECOPROD'!Y47&lt;&gt;"",L47,IF('4 - Justificatifs LABEL ECOPROD'!J47&lt;&gt;"",Calculs!H47,Calculs!D47)))</f>
        <v>0</v>
      </c>
      <c r="Q47" s="47" t="str">
        <f t="shared" si="63"/>
        <v/>
      </c>
      <c r="R47" s="66">
        <f t="shared" si="64"/>
        <v>3</v>
      </c>
      <c r="S47" s="192"/>
      <c r="T47" s="65" t="str">
        <f t="shared" si="65"/>
        <v>E</v>
      </c>
      <c r="U47" s="62" t="str">
        <f t="shared" si="66"/>
        <v>2</v>
      </c>
      <c r="V47" s="66"/>
      <c r="W47" s="66" t="s">
        <v>224</v>
      </c>
      <c r="X47" s="66">
        <v>3</v>
      </c>
      <c r="Y47" s="66"/>
      <c r="Z47" s="66"/>
      <c r="AA47" s="66"/>
      <c r="AB47" s="66"/>
      <c r="AC47" s="66"/>
      <c r="AD47" s="66"/>
      <c r="AE47" s="66"/>
      <c r="AF47" s="66"/>
      <c r="AG47" s="66"/>
      <c r="AH47" s="66">
        <f t="shared" si="67"/>
        <v>0</v>
      </c>
      <c r="AI47" s="66"/>
      <c r="AJ47" s="66"/>
      <c r="AK47" s="66"/>
      <c r="AL47" s="66"/>
      <c r="AM47" s="66"/>
      <c r="AN47" s="66">
        <f t="shared" si="68"/>
        <v>0</v>
      </c>
      <c r="AO47" s="66"/>
      <c r="AP47" s="66"/>
      <c r="AQ47" s="66"/>
      <c r="AR47" s="66"/>
      <c r="AS47" s="66"/>
      <c r="AT47" s="66">
        <f t="shared" si="69"/>
        <v>0</v>
      </c>
      <c r="AU47" s="66"/>
      <c r="AV47" s="66"/>
      <c r="AW47" s="66"/>
      <c r="AX47" s="66"/>
      <c r="AY47" s="66"/>
      <c r="AZ47" s="66">
        <f t="shared" si="70"/>
        <v>0</v>
      </c>
      <c r="BA47" s="66"/>
      <c r="BB47" s="183" t="s">
        <v>250</v>
      </c>
    </row>
    <row r="48" spans="1:54" ht="20.100000000000001" customHeight="1" thickBot="1">
      <c r="A48" s="97" t="s">
        <v>92</v>
      </c>
      <c r="B48" s="64" t="str">
        <f>INDEX(TabInit,MATCH(A48,'3 - Référentiel LABEL ECOPROD '!$A$3:$A$108,0),2)</f>
        <v xml:space="preserve">La majorité des décors ont-ils été construits avec des matériaux réutilisés, réutilisables et/ou des blocs modulaires (assemblage/désassemblage) ? </v>
      </c>
      <c r="C48" s="192"/>
      <c r="D48" s="165">
        <f>INDEX(TabInit,MATCH(A48,'3 - Référentiel LABEL ECOPROD '!$A$3:$A$108,0),3)</f>
        <v>0</v>
      </c>
      <c r="E48" s="38" t="str">
        <f t="shared" si="57"/>
        <v/>
      </c>
      <c r="F48" s="66">
        <f t="shared" si="58"/>
        <v>2</v>
      </c>
      <c r="G48" s="324">
        <f t="shared" si="16"/>
        <v>1</v>
      </c>
      <c r="H48" s="165">
        <f>IF('4 - Justificatifs LABEL ECOPROD'!J48&lt;&gt;"",'4 - Justificatifs LABEL ECOPROD'!J48,D48)</f>
        <v>0</v>
      </c>
      <c r="I48" s="47" t="str">
        <f t="shared" si="59"/>
        <v/>
      </c>
      <c r="J48" s="66">
        <f t="shared" si="60"/>
        <v>2</v>
      </c>
      <c r="K48" s="192"/>
      <c r="L48" s="165">
        <f>IF('4 - Justificatifs LABEL ECOPROD'!Y48&lt;&gt;"",'4 - Justificatifs LABEL ECOPROD'!Y48,IF('4 - Justificatifs LABEL ECOPROD'!J48&lt;&gt;"",Calculs!H48,Calculs!D48))</f>
        <v>0</v>
      </c>
      <c r="M48" s="47" t="str">
        <f t="shared" si="61"/>
        <v/>
      </c>
      <c r="N48" s="66">
        <f t="shared" si="62"/>
        <v>2</v>
      </c>
      <c r="O48" s="192"/>
      <c r="P48" s="165">
        <f>IF('4 - Justificatifs LABEL ECOPROD'!M48&lt;&gt;"",'4 - Justificatifs LABEL ECOPROD'!M48,IF('4 - Justificatifs LABEL ECOPROD'!Y48&lt;&gt;"",L48,IF('4 - Justificatifs LABEL ECOPROD'!J48&lt;&gt;"",Calculs!H48,Calculs!D48)))</f>
        <v>0</v>
      </c>
      <c r="Q48" s="47" t="str">
        <f t="shared" si="63"/>
        <v/>
      </c>
      <c r="R48" s="66">
        <f t="shared" si="64"/>
        <v>2</v>
      </c>
      <c r="S48" s="192"/>
      <c r="T48" s="65" t="str">
        <f t="shared" si="65"/>
        <v>E</v>
      </c>
      <c r="U48" s="62" t="str">
        <f t="shared" si="66"/>
        <v>3</v>
      </c>
      <c r="V48" s="66"/>
      <c r="W48" s="66" t="s">
        <v>224</v>
      </c>
      <c r="X48" s="66">
        <v>2</v>
      </c>
      <c r="Y48" s="66"/>
      <c r="Z48" s="66"/>
      <c r="AA48" s="66"/>
      <c r="AB48" s="66"/>
      <c r="AC48" s="66"/>
      <c r="AD48" s="66"/>
      <c r="AE48" s="66"/>
      <c r="AF48" s="66"/>
      <c r="AG48" s="66"/>
      <c r="AH48" s="66">
        <f t="shared" si="67"/>
        <v>0</v>
      </c>
      <c r="AI48" s="66"/>
      <c r="AJ48" s="66"/>
      <c r="AK48" s="66"/>
      <c r="AL48" s="66"/>
      <c r="AM48" s="66"/>
      <c r="AN48" s="66">
        <f t="shared" si="68"/>
        <v>0</v>
      </c>
      <c r="AO48" s="66"/>
      <c r="AP48" s="66"/>
      <c r="AQ48" s="66"/>
      <c r="AR48" s="66"/>
      <c r="AS48" s="66"/>
      <c r="AT48" s="66">
        <f t="shared" si="69"/>
        <v>0</v>
      </c>
      <c r="AU48" s="66"/>
      <c r="AV48" s="66"/>
      <c r="AW48" s="66"/>
      <c r="AX48" s="66"/>
      <c r="AY48" s="66"/>
      <c r="AZ48" s="66">
        <f t="shared" si="70"/>
        <v>0</v>
      </c>
      <c r="BA48" s="66"/>
      <c r="BB48" s="183" t="s">
        <v>250</v>
      </c>
    </row>
    <row r="49" spans="1:54" ht="20.100000000000001" customHeight="1" thickBot="1">
      <c r="A49" s="97" t="s">
        <v>95</v>
      </c>
      <c r="B49" s="64" t="str">
        <f>INDEX(TabInit,MATCH(A49,'3 - Référentiel LABEL ECOPROD '!$A$3:$A$108,0),2)</f>
        <v>Avez-vous évité les matériaux et substances nocives pour l'environnement lors de la fabrication et la transformation des décors ?</v>
      </c>
      <c r="C49" s="192"/>
      <c r="D49" s="165">
        <f>INDEX(TabInit,MATCH(A49,'3 - Référentiel LABEL ECOPROD '!$A$3:$A$108,0),3)</f>
        <v>0</v>
      </c>
      <c r="E49" s="38" t="str">
        <f t="shared" si="57"/>
        <v/>
      </c>
      <c r="F49" s="66">
        <f t="shared" si="58"/>
        <v>3</v>
      </c>
      <c r="G49" s="324">
        <f t="shared" si="16"/>
        <v>1</v>
      </c>
      <c r="H49" s="165">
        <f>IF('4 - Justificatifs LABEL ECOPROD'!J49&lt;&gt;"",'4 - Justificatifs LABEL ECOPROD'!J49,D49)</f>
        <v>0</v>
      </c>
      <c r="I49" s="47" t="str">
        <f t="shared" si="59"/>
        <v/>
      </c>
      <c r="J49" s="66">
        <f t="shared" si="60"/>
        <v>3</v>
      </c>
      <c r="K49" s="192"/>
      <c r="L49" s="165">
        <f>IF('4 - Justificatifs LABEL ECOPROD'!Y49&lt;&gt;"",'4 - Justificatifs LABEL ECOPROD'!Y49,IF('4 - Justificatifs LABEL ECOPROD'!J49&lt;&gt;"",Calculs!H49,Calculs!D49))</f>
        <v>0</v>
      </c>
      <c r="M49" s="47" t="str">
        <f t="shared" si="61"/>
        <v/>
      </c>
      <c r="N49" s="66">
        <f t="shared" si="62"/>
        <v>3</v>
      </c>
      <c r="O49" s="192"/>
      <c r="P49" s="165">
        <f>IF('4 - Justificatifs LABEL ECOPROD'!M49&lt;&gt;"",'4 - Justificatifs LABEL ECOPROD'!M49,IF('4 - Justificatifs LABEL ECOPROD'!Y49&lt;&gt;"",L49,IF('4 - Justificatifs LABEL ECOPROD'!J49&lt;&gt;"",Calculs!H49,Calculs!D49)))</f>
        <v>0</v>
      </c>
      <c r="Q49" s="47" t="str">
        <f t="shared" si="63"/>
        <v/>
      </c>
      <c r="R49" s="66">
        <f t="shared" si="64"/>
        <v>3</v>
      </c>
      <c r="S49" s="192"/>
      <c r="T49" s="65" t="str">
        <f t="shared" si="65"/>
        <v>E</v>
      </c>
      <c r="U49" s="62" t="str">
        <f t="shared" si="66"/>
        <v>4</v>
      </c>
      <c r="V49" s="66"/>
      <c r="W49" s="66" t="s">
        <v>224</v>
      </c>
      <c r="X49" s="66">
        <v>3</v>
      </c>
      <c r="Y49" s="66"/>
      <c r="Z49" s="66"/>
      <c r="AA49" s="66"/>
      <c r="AB49" s="66"/>
      <c r="AC49" s="66"/>
      <c r="AD49" s="66"/>
      <c r="AE49" s="66"/>
      <c r="AF49" s="66"/>
      <c r="AG49" s="66"/>
      <c r="AH49" s="66">
        <f t="shared" si="67"/>
        <v>0</v>
      </c>
      <c r="AI49" s="66"/>
      <c r="AJ49" s="66"/>
      <c r="AK49" s="66"/>
      <c r="AL49" s="66"/>
      <c r="AM49" s="66"/>
      <c r="AN49" s="66">
        <f t="shared" si="68"/>
        <v>0</v>
      </c>
      <c r="AO49" s="66"/>
      <c r="AP49" s="66"/>
      <c r="AQ49" s="66"/>
      <c r="AR49" s="66"/>
      <c r="AS49" s="66"/>
      <c r="AT49" s="66">
        <f t="shared" si="69"/>
        <v>0</v>
      </c>
      <c r="AU49" s="66"/>
      <c r="AV49" s="66"/>
      <c r="AW49" s="66"/>
      <c r="AX49" s="66"/>
      <c r="AY49" s="66"/>
      <c r="AZ49" s="66">
        <f t="shared" si="70"/>
        <v>0</v>
      </c>
      <c r="BA49" s="66"/>
      <c r="BB49" s="183" t="s">
        <v>250</v>
      </c>
    </row>
    <row r="50" spans="1:54" ht="20.100000000000001" customHeight="1" thickBot="1">
      <c r="A50" s="92" t="s">
        <v>96</v>
      </c>
      <c r="B50" s="93" t="str">
        <f>INDEX(TabInit,MATCH(A50,'3 - Référentiel LABEL ECOPROD '!$A$3:$A$108,0),2)</f>
        <v>La production a-t-elle conservé, donné ou vendu la majorité de ses décors, objets décoratifs et autres accessoires ?</v>
      </c>
      <c r="C50" s="192"/>
      <c r="D50" s="165">
        <f>INDEX(TabInit,MATCH(A50,'3 - Référentiel LABEL ECOPROD '!$A$3:$A$108,0),3)</f>
        <v>0</v>
      </c>
      <c r="E50" s="38" t="str">
        <f t="shared" si="57"/>
        <v/>
      </c>
      <c r="F50" s="66">
        <f t="shared" si="58"/>
        <v>4</v>
      </c>
      <c r="G50" s="324">
        <f t="shared" si="16"/>
        <v>1</v>
      </c>
      <c r="H50" s="165">
        <f>IF('4 - Justificatifs LABEL ECOPROD'!J50&lt;&gt;"",'4 - Justificatifs LABEL ECOPROD'!J50,D50)</f>
        <v>0</v>
      </c>
      <c r="I50" s="39" t="str">
        <f t="shared" si="59"/>
        <v/>
      </c>
      <c r="J50" s="66">
        <f t="shared" si="60"/>
        <v>4</v>
      </c>
      <c r="K50" s="192"/>
      <c r="L50" s="165">
        <f>IF('4 - Justificatifs LABEL ECOPROD'!Y50&lt;&gt;"",'4 - Justificatifs LABEL ECOPROD'!Y50,IF('4 - Justificatifs LABEL ECOPROD'!J50&lt;&gt;"",Calculs!H50,Calculs!D50))</f>
        <v>0</v>
      </c>
      <c r="M50" s="39" t="str">
        <f t="shared" si="61"/>
        <v/>
      </c>
      <c r="N50" s="66">
        <f t="shared" si="62"/>
        <v>4</v>
      </c>
      <c r="O50" s="192"/>
      <c r="P50" s="165">
        <f>IF('4 - Justificatifs LABEL ECOPROD'!M50&lt;&gt;"",'4 - Justificatifs LABEL ECOPROD'!M50,IF('4 - Justificatifs LABEL ECOPROD'!Y50&lt;&gt;"",L50,IF('4 - Justificatifs LABEL ECOPROD'!J50&lt;&gt;"",Calculs!H50,Calculs!D50)))</f>
        <v>0</v>
      </c>
      <c r="Q50" s="39" t="str">
        <f t="shared" si="63"/>
        <v/>
      </c>
      <c r="R50" s="66">
        <f t="shared" si="64"/>
        <v>4</v>
      </c>
      <c r="S50" s="192"/>
      <c r="T50" s="65" t="str">
        <f t="shared" si="65"/>
        <v>E</v>
      </c>
      <c r="U50" s="62" t="str">
        <f t="shared" si="66"/>
        <v>5</v>
      </c>
      <c r="V50" s="66"/>
      <c r="W50" s="66" t="s">
        <v>224</v>
      </c>
      <c r="X50" s="66">
        <v>4</v>
      </c>
      <c r="Y50" s="66"/>
      <c r="Z50" s="66"/>
      <c r="AA50" s="66"/>
      <c r="AB50" s="66"/>
      <c r="AC50" s="66"/>
      <c r="AD50" s="66"/>
      <c r="AE50" s="66"/>
      <c r="AF50" s="66"/>
      <c r="AG50" s="66"/>
      <c r="AH50" s="66">
        <f t="shared" si="67"/>
        <v>0</v>
      </c>
      <c r="AI50" s="66"/>
      <c r="AJ50" s="66"/>
      <c r="AK50" s="66"/>
      <c r="AL50" s="66"/>
      <c r="AM50" s="66"/>
      <c r="AN50" s="66">
        <f t="shared" si="68"/>
        <v>0</v>
      </c>
      <c r="AO50" s="66"/>
      <c r="AP50" s="66"/>
      <c r="AQ50" s="66"/>
      <c r="AR50" s="66"/>
      <c r="AS50" s="66"/>
      <c r="AT50" s="66">
        <f t="shared" si="69"/>
        <v>0</v>
      </c>
      <c r="AU50" s="66"/>
      <c r="AV50" s="66"/>
      <c r="AW50" s="66"/>
      <c r="AX50" s="66"/>
      <c r="AY50" s="66"/>
      <c r="AZ50" s="66">
        <f t="shared" si="70"/>
        <v>0</v>
      </c>
      <c r="BA50" s="66"/>
      <c r="BB50" s="183" t="s">
        <v>250</v>
      </c>
    </row>
    <row r="51" spans="1:54" ht="20.100000000000001" customHeight="1" thickBot="1">
      <c r="A51" s="102" t="s">
        <v>98</v>
      </c>
      <c r="B51" s="76" t="str">
        <f>INDEX(TabInit,MATCH(A51,'3 - Référentiel LABEL ECOPROD '!$A$3:$A$108,0),2)</f>
        <v>Les débris de construction et autres déchets de décors ont-ils été triés et recyclés ?</v>
      </c>
      <c r="C51" s="192"/>
      <c r="D51" s="165">
        <f>INDEX(TabInit,MATCH(A51,'3 - Référentiel LABEL ECOPROD '!$A$3:$A$108,0),3)</f>
        <v>0</v>
      </c>
      <c r="E51" s="38" t="str">
        <f t="shared" si="57"/>
        <v/>
      </c>
      <c r="F51" s="66">
        <f t="shared" si="58"/>
        <v>1</v>
      </c>
      <c r="G51" s="324">
        <f t="shared" si="16"/>
        <v>1</v>
      </c>
      <c r="H51" s="165">
        <f>IF('4 - Justificatifs LABEL ECOPROD'!J51&lt;&gt;"",'4 - Justificatifs LABEL ECOPROD'!J51,D51)</f>
        <v>0</v>
      </c>
      <c r="I51" s="40" t="str">
        <f t="shared" si="59"/>
        <v/>
      </c>
      <c r="J51" s="66">
        <f t="shared" si="60"/>
        <v>1</v>
      </c>
      <c r="K51" s="192"/>
      <c r="L51" s="165">
        <f>IF('4 - Justificatifs LABEL ECOPROD'!Y51&lt;&gt;"",'4 - Justificatifs LABEL ECOPROD'!Y51,IF('4 - Justificatifs LABEL ECOPROD'!J51&lt;&gt;"",Calculs!H51,Calculs!D51))</f>
        <v>0</v>
      </c>
      <c r="M51" s="40" t="str">
        <f t="shared" si="61"/>
        <v/>
      </c>
      <c r="N51" s="66">
        <f t="shared" si="62"/>
        <v>1</v>
      </c>
      <c r="O51" s="192"/>
      <c r="P51" s="165">
        <f>IF('4 - Justificatifs LABEL ECOPROD'!M51&lt;&gt;"",'4 - Justificatifs LABEL ECOPROD'!M51,IF('4 - Justificatifs LABEL ECOPROD'!Y51&lt;&gt;"",L51,IF('4 - Justificatifs LABEL ECOPROD'!J51&lt;&gt;"",Calculs!H51,Calculs!D51)))</f>
        <v>0</v>
      </c>
      <c r="Q51" s="40" t="str">
        <f t="shared" si="63"/>
        <v/>
      </c>
      <c r="R51" s="66">
        <f t="shared" si="64"/>
        <v>1</v>
      </c>
      <c r="S51" s="192"/>
      <c r="T51" s="65" t="str">
        <f t="shared" si="65"/>
        <v>E</v>
      </c>
      <c r="U51" s="62" t="str">
        <f t="shared" si="66"/>
        <v>6</v>
      </c>
      <c r="V51" s="66"/>
      <c r="W51" s="66" t="s">
        <v>224</v>
      </c>
      <c r="X51" s="66">
        <v>1</v>
      </c>
      <c r="Y51" s="66"/>
      <c r="Z51" s="66"/>
      <c r="AA51" s="66"/>
      <c r="AB51" s="66"/>
      <c r="AC51" s="66"/>
      <c r="AD51" s="66"/>
      <c r="AE51" s="66"/>
      <c r="AF51" s="66"/>
      <c r="AG51" s="66"/>
      <c r="AH51" s="66">
        <f t="shared" si="67"/>
        <v>0</v>
      </c>
      <c r="AI51" s="66"/>
      <c r="AJ51" s="66"/>
      <c r="AK51" s="66"/>
      <c r="AL51" s="66"/>
      <c r="AM51" s="66"/>
      <c r="AN51" s="66">
        <f t="shared" si="68"/>
        <v>0</v>
      </c>
      <c r="AO51" s="66"/>
      <c r="AP51" s="66"/>
      <c r="AQ51" s="66"/>
      <c r="AR51" s="66"/>
      <c r="AS51" s="66"/>
      <c r="AT51" s="66">
        <f t="shared" si="69"/>
        <v>0</v>
      </c>
      <c r="AU51" s="66"/>
      <c r="AV51" s="66"/>
      <c r="AW51" s="66"/>
      <c r="AX51" s="66"/>
      <c r="AY51" s="66"/>
      <c r="AZ51" s="66">
        <f t="shared" si="70"/>
        <v>0</v>
      </c>
      <c r="BA51" s="66"/>
      <c r="BB51" s="183" t="s">
        <v>250</v>
      </c>
    </row>
    <row r="52" spans="1:54" ht="20.100000000000001" customHeight="1" thickBot="1">
      <c r="A52" s="78" t="s">
        <v>100</v>
      </c>
      <c r="B52" s="79"/>
      <c r="C52" s="197"/>
      <c r="D52" s="199"/>
      <c r="E52" s="48" t="str">
        <f>IF(AND(Z52&lt;&gt;0,D52="OUI"),Z52,IF(AND(AA52&lt;&gt;0,D52="OUI"),AA52,IF(D52="OUI",X52,IF(D52="NON",Y52,""))))</f>
        <v/>
      </c>
      <c r="F52" s="58"/>
      <c r="G52" s="324" t="str">
        <f t="shared" si="16"/>
        <v/>
      </c>
      <c r="H52" s="199"/>
      <c r="I52" s="48" t="str">
        <f>IF(AND(AC52&lt;&gt;0,H52="OUI"),AC52,IF(AND(F52&lt;&gt;0,H52="OUI"),F52,IF(H52="OUI",AA52,IF(H52="NON",AB52,""))))</f>
        <v/>
      </c>
      <c r="J52" s="58"/>
      <c r="K52" s="197"/>
      <c r="L52" s="199"/>
      <c r="M52" s="48"/>
      <c r="N52" s="58"/>
      <c r="O52" s="197"/>
      <c r="P52" s="199"/>
      <c r="Q52" s="48"/>
      <c r="R52" s="58"/>
      <c r="S52" s="197"/>
      <c r="T52" s="145" t="s">
        <v>236</v>
      </c>
      <c r="U52" s="58">
        <v>0</v>
      </c>
      <c r="V52" s="342"/>
      <c r="W52" s="342"/>
      <c r="X52" s="58"/>
      <c r="Y52" s="58"/>
      <c r="Z52" s="58"/>
      <c r="AA52" s="58"/>
      <c r="AB52" s="58"/>
      <c r="AC52" s="58">
        <f>SUMIF($T$3:$T$108,T52,$X$3:$X$108)+SUMIF($T$3:$T$108,T52,$Y$3:$Y$108)</f>
        <v>19</v>
      </c>
      <c r="AD52" s="58">
        <f>SUMIF($T$3:$T$108,$T52,$F$3:$F$108)</f>
        <v>19</v>
      </c>
      <c r="AE52" s="58">
        <f>SUMIF($T$3:$T$108,$T52,$E$3:$E$108)-AG52-SUMIFS($E$3:$E$108,$T$3:$T$108,$T52,$AB$3:$AB$108,"&gt;0")</f>
        <v>0</v>
      </c>
      <c r="AF52" s="351">
        <f>AE52/AD52</f>
        <v>0</v>
      </c>
      <c r="AG52" s="58">
        <f>SUMIFS($E$3:$E$108,$T$3:$T$108,$T52,$AA$3:$AA$108,"&gt;0")</f>
        <v>0</v>
      </c>
      <c r="AH52" s="58"/>
      <c r="AI52" s="352">
        <f>SUMIF($T$3:$T$108,$T52,$AH$3:$AH$108)</f>
        <v>0</v>
      </c>
      <c r="AJ52" s="58">
        <f>SUMIF($T$3:$T$108,$T52,$J$3:$J$108)</f>
        <v>19</v>
      </c>
      <c r="AK52" s="58">
        <f>SUMIF($T$3:$T$108,$T52,$I$3:$I$108)-AM52-SUMIFS($I$3:$I$108,$T$3:$T$108,$T52,$AB$3:$AB$108,"&gt;0")</f>
        <v>0</v>
      </c>
      <c r="AL52" s="351">
        <f>AK52/AJ52</f>
        <v>0</v>
      </c>
      <c r="AM52" s="58">
        <f>SUMIFS($I$3:$I$108,$T$3:$T$108,$T52,$AA$3:$AA$108,"&gt;0")</f>
        <v>0</v>
      </c>
      <c r="AN52" s="58"/>
      <c r="AO52" s="352">
        <f>SUMIF($T$3:$T$108,$T52,$AN$3:$AN$108)</f>
        <v>0</v>
      </c>
      <c r="AP52" s="58">
        <f>SUMIF($T$3:$T$108,$T52,$R$3:$R$108)</f>
        <v>19</v>
      </c>
      <c r="AQ52" s="58">
        <f>SUMIF($T$3:$T$108,$T52,$M$3:$M$108)-AS52-SUMIFS($M$3:$M$108,$T$3:$T$108,$T52,$AB$3:$AB$108,"&gt;0")</f>
        <v>0</v>
      </c>
      <c r="AR52" s="351">
        <f>AQ52/AP52</f>
        <v>0</v>
      </c>
      <c r="AS52" s="58">
        <f>SUMIFS($M$3:$M$108,$T$3:$T$108,$T52,$AA$3:$AA$108,"&gt;0")</f>
        <v>0</v>
      </c>
      <c r="AT52" s="58"/>
      <c r="AU52" s="352">
        <f>SUMIF($T$3:$T$108,$T52,$AT$3:$AT$108)</f>
        <v>0</v>
      </c>
      <c r="AV52" s="58">
        <f>SUMIF($T$3:$T$108,$T52,$N$3:$N$108)</f>
        <v>19</v>
      </c>
      <c r="AW52" s="58">
        <f>SUMIF($T$3:$T$108,$T52,$Q$3:$Q$108)-AY52-SUMIFS($Q$3:$Q$108,$T$3:$T$108,$T52,$AB$3:$AB$108,"&gt;0")</f>
        <v>0</v>
      </c>
      <c r="AX52" s="351">
        <f>AW52/AV52</f>
        <v>0</v>
      </c>
      <c r="AY52" s="58">
        <f>SUMIFS($Q$3:$Q$108,$T$3:$T$108,$T52,$AA$3:$AA$108,"&gt;0")</f>
        <v>0</v>
      </c>
      <c r="AZ52" s="58"/>
      <c r="BA52" s="352">
        <f>SUMIF($T$3:$T$108,$T52,$AT$3:$AT$108)</f>
        <v>0</v>
      </c>
      <c r="BB52" s="190"/>
    </row>
    <row r="53" spans="1:54" ht="20.100000000000001" customHeight="1" thickBot="1">
      <c r="A53" s="86" t="s">
        <v>101</v>
      </c>
      <c r="B53" s="87"/>
      <c r="C53" s="194"/>
      <c r="D53" s="200"/>
      <c r="E53" s="42" t="str">
        <f>IF(AND(Z53&lt;&gt;0,D53="OUI"),Z53,IF(AND(AA53&lt;&gt;0,D53="OUI"),AA53,IF(D53="OUI",X53,IF(D53="NON",Y53,""))))</f>
        <v/>
      </c>
      <c r="F53" s="89"/>
      <c r="G53" s="324" t="str">
        <f t="shared" si="16"/>
        <v/>
      </c>
      <c r="H53" s="200"/>
      <c r="I53" s="42" t="str">
        <f>IF(AND(AC53&lt;&gt;0,H53="OUI"),AC53,IF(AND(F53&lt;&gt;0,H53="OUI"),F53,IF(H53="OUI",AA53,IF(H53="NON",AB53,""))))</f>
        <v/>
      </c>
      <c r="J53" s="89"/>
      <c r="K53" s="194"/>
      <c r="L53" s="200"/>
      <c r="M53" s="42"/>
      <c r="N53" s="89"/>
      <c r="O53" s="194"/>
      <c r="P53" s="200"/>
      <c r="Q53" s="42"/>
      <c r="R53" s="89"/>
      <c r="S53" s="194"/>
      <c r="T53" s="146"/>
      <c r="U53" s="88"/>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191"/>
    </row>
    <row r="54" spans="1:54" ht="20.100000000000001" customHeight="1" thickBot="1">
      <c r="A54" s="90" t="s">
        <v>102</v>
      </c>
      <c r="B54" s="76" t="str">
        <f>INDEX(TabInit,MATCH(A54,'3 - Référentiel LABEL ECOPROD '!$A$3:$A$108,0),2)</f>
        <v>Avez-vous majoritairement loué ou utilisé des costumes et accessoires déjà existants ?</v>
      </c>
      <c r="C54" s="192"/>
      <c r="D54" s="165">
        <f>INDEX(TabInit,MATCH(A54,'3 - Référentiel LABEL ECOPROD '!$A$3:$A$108,0),3)</f>
        <v>0</v>
      </c>
      <c r="E54" s="38" t="str">
        <f t="shared" ref="E54:E60" si="71">IF(AND($Z54&lt;&gt;0,D54="OUI"),$Z54,IF(AND($AA54&lt;&gt;0,D54="OUI"),$AA54,IF(D54="OUI",$X54,IF(D54="NON",$Y54,""))))</f>
        <v/>
      </c>
      <c r="F54" s="66">
        <f t="shared" ref="F54:F60" si="72">IF(D54&lt;&gt;"N/A",$X54+$Y54,0)</f>
        <v>3</v>
      </c>
      <c r="G54" s="324">
        <f t="shared" si="16"/>
        <v>1</v>
      </c>
      <c r="H54" s="165">
        <f>IF('4 - Justificatifs LABEL ECOPROD'!J54&lt;&gt;"",'4 - Justificatifs LABEL ECOPROD'!J54,D54)</f>
        <v>0</v>
      </c>
      <c r="I54" s="38" t="str">
        <f t="shared" ref="I54:I60" si="73">IF(AND($Z54&lt;&gt;0,H54="OUI"),$Z54,IF(AND($AA54&lt;&gt;0,H54="OUI"),$AA54,IF(H54="OUI",$X54,IF(H54="NON",$Y54,""))))</f>
        <v/>
      </c>
      <c r="J54" s="66">
        <f t="shared" ref="J54:J60" si="74">IF(H54&lt;&gt;"N/A",$X54+$Y54,0)</f>
        <v>3</v>
      </c>
      <c r="K54" s="192"/>
      <c r="L54" s="165">
        <f>IF('4 - Justificatifs LABEL ECOPROD'!Y54&lt;&gt;"",'4 - Justificatifs LABEL ECOPROD'!Y54,IF('4 - Justificatifs LABEL ECOPROD'!J54&lt;&gt;"",Calculs!H54,Calculs!D54))</f>
        <v>0</v>
      </c>
      <c r="M54" s="38" t="str">
        <f t="shared" ref="M54:M60" si="75">IF(AND($Z54&lt;&gt;0,L54="OUI"),$Z54,IF(AND($AA54&lt;&gt;0,L54="OUI"),$AA54,IF(L54="OUI",$X54,IF(L54="NON",$Y54,""))))</f>
        <v/>
      </c>
      <c r="N54" s="66">
        <f t="shared" ref="N54:N60" si="76">IF(L54&lt;&gt;"N/A",$X54+$Y54,0)</f>
        <v>3</v>
      </c>
      <c r="O54" s="192"/>
      <c r="P54" s="165">
        <f>IF('4 - Justificatifs LABEL ECOPROD'!M54&lt;&gt;"",'4 - Justificatifs LABEL ECOPROD'!M54,IF('4 - Justificatifs LABEL ECOPROD'!Y54&lt;&gt;"",L54,IF('4 - Justificatifs LABEL ECOPROD'!J54&lt;&gt;"",Calculs!H54,Calculs!D54)))</f>
        <v>0</v>
      </c>
      <c r="Q54" s="38" t="str">
        <f t="shared" ref="Q54:Q60" si="77">IF(AND($Z54&lt;&gt;0,P54="OUI"),$Z54,IF(AND($AA54&lt;&gt;0,P54="OUI"),$AA54,IF(P54="OUI",$X54,IF(P54="NON",$Y54,""))))</f>
        <v/>
      </c>
      <c r="R54" s="66">
        <f t="shared" ref="R54:R60" si="78">IF(P54&lt;&gt;"N/A",$X54+$Y54,0)</f>
        <v>3</v>
      </c>
      <c r="S54" s="192"/>
      <c r="T54" s="65" t="str">
        <f t="shared" ref="T54:T60" si="79">LEFT(A54,1)</f>
        <v>F</v>
      </c>
      <c r="U54" s="62" t="str">
        <f t="shared" ref="U54:U60" si="80">RIGHT(A54,(LEN(A54)-1))</f>
        <v>1</v>
      </c>
      <c r="V54" s="66"/>
      <c r="W54" s="66" t="s">
        <v>224</v>
      </c>
      <c r="X54" s="66">
        <v>3</v>
      </c>
      <c r="Y54" s="66"/>
      <c r="Z54" s="66"/>
      <c r="AA54" s="66"/>
      <c r="AB54" s="66"/>
      <c r="AC54" s="66"/>
      <c r="AD54" s="66"/>
      <c r="AE54" s="66"/>
      <c r="AF54" s="66"/>
      <c r="AG54" s="66"/>
      <c r="AH54" s="66">
        <f t="shared" ref="AH54:AH60" si="81">IF(E54="",0,$AB54*E54)</f>
        <v>0</v>
      </c>
      <c r="AI54" s="66"/>
      <c r="AJ54" s="66"/>
      <c r="AK54" s="66"/>
      <c r="AL54" s="66"/>
      <c r="AM54" s="66"/>
      <c r="AN54" s="66">
        <f t="shared" ref="AN54:AN60" si="82">IF(I54="",0,$AB54*I54)</f>
        <v>0</v>
      </c>
      <c r="AO54" s="66"/>
      <c r="AP54" s="66"/>
      <c r="AQ54" s="66"/>
      <c r="AR54" s="66"/>
      <c r="AS54" s="66"/>
      <c r="AT54" s="66">
        <f t="shared" ref="AT54:AT60" si="83">IF(M54="",0,$AB54*M54)</f>
        <v>0</v>
      </c>
      <c r="AU54" s="66"/>
      <c r="AV54" s="66"/>
      <c r="AW54" s="66"/>
      <c r="AX54" s="66"/>
      <c r="AY54" s="66"/>
      <c r="AZ54" s="66">
        <f t="shared" ref="AZ54:AZ60" si="84">IF(Q54="",0,$AB54*Q54)</f>
        <v>0</v>
      </c>
      <c r="BA54" s="66"/>
      <c r="BB54" s="183" t="s">
        <v>251</v>
      </c>
    </row>
    <row r="55" spans="1:54" ht="20.100000000000001" customHeight="1" thickBot="1">
      <c r="A55" s="97" t="s">
        <v>104</v>
      </c>
      <c r="B55" s="64" t="str">
        <f>INDEX(TabInit,MATCH(A55,'3 - Référentiel LABEL ECOPROD '!$A$3:$A$108,0),2)</f>
        <v xml:space="preserve">Pour les achats, avez-vous majoritairement acheté d'occasion des costumes et accessoires, ou choisi des marques ou des produits respectueux de l'environnement ? </v>
      </c>
      <c r="C55" s="192"/>
      <c r="D55" s="165">
        <f>INDEX(TabInit,MATCH(A55,'3 - Référentiel LABEL ECOPROD '!$A$3:$A$108,0),3)</f>
        <v>0</v>
      </c>
      <c r="E55" s="38" t="str">
        <f t="shared" si="71"/>
        <v/>
      </c>
      <c r="F55" s="66">
        <f t="shared" si="72"/>
        <v>2</v>
      </c>
      <c r="G55" s="324">
        <f t="shared" si="16"/>
        <v>1</v>
      </c>
      <c r="H55" s="165">
        <f>IF('4 - Justificatifs LABEL ECOPROD'!J55&lt;&gt;"",'4 - Justificatifs LABEL ECOPROD'!J55,D55)</f>
        <v>0</v>
      </c>
      <c r="I55" s="38" t="str">
        <f t="shared" si="73"/>
        <v/>
      </c>
      <c r="J55" s="66">
        <f t="shared" si="74"/>
        <v>2</v>
      </c>
      <c r="K55" s="192"/>
      <c r="L55" s="165">
        <f>IF('4 - Justificatifs LABEL ECOPROD'!Y55&lt;&gt;"",'4 - Justificatifs LABEL ECOPROD'!Y55,IF('4 - Justificatifs LABEL ECOPROD'!J55&lt;&gt;"",Calculs!H55,Calculs!D55))</f>
        <v>0</v>
      </c>
      <c r="M55" s="38" t="str">
        <f t="shared" si="75"/>
        <v/>
      </c>
      <c r="N55" s="66">
        <f t="shared" si="76"/>
        <v>2</v>
      </c>
      <c r="O55" s="192"/>
      <c r="P55" s="165">
        <f>IF('4 - Justificatifs LABEL ECOPROD'!M55&lt;&gt;"",'4 - Justificatifs LABEL ECOPROD'!M55,IF('4 - Justificatifs LABEL ECOPROD'!Y55&lt;&gt;"",L55,IF('4 - Justificatifs LABEL ECOPROD'!J55&lt;&gt;"",Calculs!H55,Calculs!D55)))</f>
        <v>0</v>
      </c>
      <c r="Q55" s="38" t="str">
        <f t="shared" si="77"/>
        <v/>
      </c>
      <c r="R55" s="66">
        <f t="shared" si="78"/>
        <v>2</v>
      </c>
      <c r="S55" s="192"/>
      <c r="T55" s="65" t="str">
        <f t="shared" si="79"/>
        <v>F</v>
      </c>
      <c r="U55" s="62" t="str">
        <f t="shared" si="80"/>
        <v>2</v>
      </c>
      <c r="V55" s="66"/>
      <c r="W55" s="66" t="s">
        <v>224</v>
      </c>
      <c r="X55" s="66">
        <v>2</v>
      </c>
      <c r="Y55" s="66"/>
      <c r="Z55" s="66"/>
      <c r="AA55" s="66"/>
      <c r="AB55" s="66"/>
      <c r="AC55" s="66"/>
      <c r="AD55" s="66"/>
      <c r="AE55" s="66"/>
      <c r="AF55" s="66"/>
      <c r="AG55" s="66"/>
      <c r="AH55" s="66">
        <f t="shared" si="81"/>
        <v>0</v>
      </c>
      <c r="AI55" s="66"/>
      <c r="AJ55" s="66"/>
      <c r="AK55" s="66"/>
      <c r="AL55" s="66"/>
      <c r="AM55" s="66"/>
      <c r="AN55" s="66">
        <f t="shared" si="82"/>
        <v>0</v>
      </c>
      <c r="AO55" s="66"/>
      <c r="AP55" s="66"/>
      <c r="AQ55" s="66"/>
      <c r="AR55" s="66"/>
      <c r="AS55" s="66"/>
      <c r="AT55" s="66">
        <f t="shared" si="83"/>
        <v>0</v>
      </c>
      <c r="AU55" s="66"/>
      <c r="AV55" s="66"/>
      <c r="AW55" s="66"/>
      <c r="AX55" s="66"/>
      <c r="AY55" s="66"/>
      <c r="AZ55" s="66">
        <f t="shared" si="84"/>
        <v>0</v>
      </c>
      <c r="BA55" s="66"/>
      <c r="BB55" s="183" t="s">
        <v>251</v>
      </c>
    </row>
    <row r="56" spans="1:54" ht="20.100000000000001" customHeight="1" thickBot="1">
      <c r="A56" s="97" t="s">
        <v>107</v>
      </c>
      <c r="B56" s="64" t="str">
        <f>INDEX(TabInit,MATCH(A56,'3 - Référentiel LABEL ECOPROD '!$A$3:$A$108,0),2)</f>
        <v xml:space="preserve">La majorité des costumes et accessoires ont-ils été confectionnés avec des matières réutilisées et/ou réutilisables ? Avez-vous privilégié des matières labellisées ou d'origine locale ? </v>
      </c>
      <c r="C56" s="192"/>
      <c r="D56" s="165">
        <f>INDEX(TabInit,MATCH(A56,'3 - Référentiel LABEL ECOPROD '!$A$3:$A$108,0),3)</f>
        <v>0</v>
      </c>
      <c r="E56" s="38" t="str">
        <f t="shared" si="71"/>
        <v/>
      </c>
      <c r="F56" s="66">
        <f t="shared" si="72"/>
        <v>2</v>
      </c>
      <c r="G56" s="324">
        <f t="shared" si="16"/>
        <v>1</v>
      </c>
      <c r="H56" s="165">
        <f>IF('4 - Justificatifs LABEL ECOPROD'!J56&lt;&gt;"",'4 - Justificatifs LABEL ECOPROD'!J56,D56)</f>
        <v>0</v>
      </c>
      <c r="I56" s="38" t="str">
        <f t="shared" si="73"/>
        <v/>
      </c>
      <c r="J56" s="66">
        <f t="shared" si="74"/>
        <v>2</v>
      </c>
      <c r="K56" s="192"/>
      <c r="L56" s="165">
        <f>IF('4 - Justificatifs LABEL ECOPROD'!Y56&lt;&gt;"",'4 - Justificatifs LABEL ECOPROD'!Y56,IF('4 - Justificatifs LABEL ECOPROD'!J56&lt;&gt;"",Calculs!H56,Calculs!D56))</f>
        <v>0</v>
      </c>
      <c r="M56" s="38" t="str">
        <f t="shared" si="75"/>
        <v/>
      </c>
      <c r="N56" s="66">
        <f t="shared" si="76"/>
        <v>2</v>
      </c>
      <c r="O56" s="192"/>
      <c r="P56" s="165">
        <f>IF('4 - Justificatifs LABEL ECOPROD'!M56&lt;&gt;"",'4 - Justificatifs LABEL ECOPROD'!M56,IF('4 - Justificatifs LABEL ECOPROD'!Y56&lt;&gt;"",L56,IF('4 - Justificatifs LABEL ECOPROD'!J56&lt;&gt;"",Calculs!H56,Calculs!D56)))</f>
        <v>0</v>
      </c>
      <c r="Q56" s="38" t="str">
        <f t="shared" si="77"/>
        <v/>
      </c>
      <c r="R56" s="66">
        <f t="shared" si="78"/>
        <v>2</v>
      </c>
      <c r="S56" s="192"/>
      <c r="T56" s="65" t="str">
        <f t="shared" si="79"/>
        <v>F</v>
      </c>
      <c r="U56" s="62" t="str">
        <f t="shared" si="80"/>
        <v>3</v>
      </c>
      <c r="V56" s="66"/>
      <c r="W56" s="66" t="s">
        <v>224</v>
      </c>
      <c r="X56" s="66">
        <v>2</v>
      </c>
      <c r="Y56" s="66"/>
      <c r="Z56" s="66"/>
      <c r="AA56" s="66"/>
      <c r="AB56" s="66"/>
      <c r="AC56" s="66"/>
      <c r="AD56" s="66"/>
      <c r="AE56" s="66"/>
      <c r="AF56" s="66"/>
      <c r="AG56" s="66"/>
      <c r="AH56" s="66">
        <f t="shared" si="81"/>
        <v>0</v>
      </c>
      <c r="AI56" s="66"/>
      <c r="AJ56" s="66"/>
      <c r="AK56" s="66"/>
      <c r="AL56" s="66"/>
      <c r="AM56" s="66"/>
      <c r="AN56" s="66">
        <f t="shared" si="82"/>
        <v>0</v>
      </c>
      <c r="AO56" s="66"/>
      <c r="AP56" s="66"/>
      <c r="AQ56" s="66"/>
      <c r="AR56" s="66"/>
      <c r="AS56" s="66"/>
      <c r="AT56" s="66">
        <f t="shared" si="83"/>
        <v>0</v>
      </c>
      <c r="AU56" s="66"/>
      <c r="AV56" s="66"/>
      <c r="AW56" s="66"/>
      <c r="AX56" s="66"/>
      <c r="AY56" s="66"/>
      <c r="AZ56" s="66">
        <f t="shared" si="84"/>
        <v>0</v>
      </c>
      <c r="BA56" s="66"/>
      <c r="BB56" s="183" t="s">
        <v>251</v>
      </c>
    </row>
    <row r="57" spans="1:54" ht="20.100000000000001" customHeight="1" thickBot="1">
      <c r="A57" s="97" t="s">
        <v>110</v>
      </c>
      <c r="B57" s="64" t="str">
        <f>INDEX(TabInit,MATCH(A57,'3 - Référentiel LABEL ECOPROD '!$A$3:$A$108,0),2)</f>
        <v>Avez-vous évité les matières et substances nocives pour l'environnement lors de leur fabrication ou de leur transformation ?</v>
      </c>
      <c r="C57" s="192"/>
      <c r="D57" s="165">
        <f>INDEX(TabInit,MATCH(A57,'3 - Référentiel LABEL ECOPROD '!$A$3:$A$108,0),3)</f>
        <v>0</v>
      </c>
      <c r="E57" s="38" t="str">
        <f t="shared" si="71"/>
        <v/>
      </c>
      <c r="F57" s="66">
        <f t="shared" si="72"/>
        <v>1</v>
      </c>
      <c r="G57" s="324">
        <f t="shared" si="16"/>
        <v>1</v>
      </c>
      <c r="H57" s="165">
        <f>IF('4 - Justificatifs LABEL ECOPROD'!J57&lt;&gt;"",'4 - Justificatifs LABEL ECOPROD'!J57,D57)</f>
        <v>0</v>
      </c>
      <c r="I57" s="38" t="str">
        <f t="shared" si="73"/>
        <v/>
      </c>
      <c r="J57" s="66">
        <f t="shared" si="74"/>
        <v>1</v>
      </c>
      <c r="K57" s="192"/>
      <c r="L57" s="165">
        <f>IF('4 - Justificatifs LABEL ECOPROD'!Y57&lt;&gt;"",'4 - Justificatifs LABEL ECOPROD'!Y57,IF('4 - Justificatifs LABEL ECOPROD'!J57&lt;&gt;"",Calculs!H57,Calculs!D57))</f>
        <v>0</v>
      </c>
      <c r="M57" s="38" t="str">
        <f t="shared" si="75"/>
        <v/>
      </c>
      <c r="N57" s="66">
        <f t="shared" si="76"/>
        <v>1</v>
      </c>
      <c r="O57" s="192"/>
      <c r="P57" s="165">
        <f>IF('4 - Justificatifs LABEL ECOPROD'!M57&lt;&gt;"",'4 - Justificatifs LABEL ECOPROD'!M57,IF('4 - Justificatifs LABEL ECOPROD'!Y57&lt;&gt;"",L57,IF('4 - Justificatifs LABEL ECOPROD'!J57&lt;&gt;"",Calculs!H57,Calculs!D57)))</f>
        <v>0</v>
      </c>
      <c r="Q57" s="38" t="str">
        <f t="shared" si="77"/>
        <v/>
      </c>
      <c r="R57" s="66">
        <f t="shared" si="78"/>
        <v>1</v>
      </c>
      <c r="S57" s="192"/>
      <c r="T57" s="65" t="str">
        <f t="shared" si="79"/>
        <v>F</v>
      </c>
      <c r="U57" s="62" t="str">
        <f t="shared" si="80"/>
        <v>4</v>
      </c>
      <c r="V57" s="66"/>
      <c r="W57" s="66" t="s">
        <v>224</v>
      </c>
      <c r="X57" s="66">
        <v>1</v>
      </c>
      <c r="Y57" s="66"/>
      <c r="Z57" s="66"/>
      <c r="AA57" s="66"/>
      <c r="AB57" s="66"/>
      <c r="AC57" s="66"/>
      <c r="AD57" s="66"/>
      <c r="AE57" s="66"/>
      <c r="AF57" s="66"/>
      <c r="AG57" s="66"/>
      <c r="AH57" s="66">
        <f t="shared" si="81"/>
        <v>0</v>
      </c>
      <c r="AI57" s="66"/>
      <c r="AJ57" s="66"/>
      <c r="AK57" s="66"/>
      <c r="AL57" s="66"/>
      <c r="AM57" s="66"/>
      <c r="AN57" s="66">
        <f t="shared" si="82"/>
        <v>0</v>
      </c>
      <c r="AO57" s="66"/>
      <c r="AP57" s="66"/>
      <c r="AQ57" s="66"/>
      <c r="AR57" s="66"/>
      <c r="AS57" s="66"/>
      <c r="AT57" s="66">
        <f t="shared" si="83"/>
        <v>0</v>
      </c>
      <c r="AU57" s="66"/>
      <c r="AV57" s="66"/>
      <c r="AW57" s="66"/>
      <c r="AX57" s="66"/>
      <c r="AY57" s="66"/>
      <c r="AZ57" s="66">
        <f t="shared" si="84"/>
        <v>0</v>
      </c>
      <c r="BA57" s="66"/>
      <c r="BB57" s="183" t="s">
        <v>251</v>
      </c>
    </row>
    <row r="58" spans="1:54" ht="20.100000000000001" customHeight="1" thickBot="1">
      <c r="A58" s="97" t="s">
        <v>112</v>
      </c>
      <c r="B58" s="64" t="str">
        <f>INDEX(TabInit,MATCH(A58,'3 - Référentiel LABEL ECOPROD '!$A$3:$A$108,0),2)</f>
        <v>La production a-t-elle conservé, donné ou vendu la majorité de ses costumes et accessoires ?</v>
      </c>
      <c r="C58" s="192"/>
      <c r="D58" s="165">
        <f>INDEX(TabInit,MATCH(A58,'3 - Référentiel LABEL ECOPROD '!$A$3:$A$108,0),3)</f>
        <v>0</v>
      </c>
      <c r="E58" s="38" t="str">
        <f t="shared" si="71"/>
        <v/>
      </c>
      <c r="F58" s="66">
        <f t="shared" si="72"/>
        <v>3</v>
      </c>
      <c r="G58" s="324">
        <f t="shared" si="16"/>
        <v>1</v>
      </c>
      <c r="H58" s="165">
        <f>IF('4 - Justificatifs LABEL ECOPROD'!J58&lt;&gt;"",'4 - Justificatifs LABEL ECOPROD'!J58,D58)</f>
        <v>0</v>
      </c>
      <c r="I58" s="38" t="str">
        <f t="shared" si="73"/>
        <v/>
      </c>
      <c r="J58" s="66">
        <f t="shared" si="74"/>
        <v>3</v>
      </c>
      <c r="K58" s="192"/>
      <c r="L58" s="165">
        <f>IF('4 - Justificatifs LABEL ECOPROD'!Y58&lt;&gt;"",'4 - Justificatifs LABEL ECOPROD'!Y58,IF('4 - Justificatifs LABEL ECOPROD'!J58&lt;&gt;"",Calculs!H58,Calculs!D58))</f>
        <v>0</v>
      </c>
      <c r="M58" s="38" t="str">
        <f t="shared" si="75"/>
        <v/>
      </c>
      <c r="N58" s="66">
        <f t="shared" si="76"/>
        <v>3</v>
      </c>
      <c r="O58" s="192"/>
      <c r="P58" s="165">
        <f>IF('4 - Justificatifs LABEL ECOPROD'!M58&lt;&gt;"",'4 - Justificatifs LABEL ECOPROD'!M58,IF('4 - Justificatifs LABEL ECOPROD'!Y58&lt;&gt;"",L58,IF('4 - Justificatifs LABEL ECOPROD'!J58&lt;&gt;"",Calculs!H58,Calculs!D58)))</f>
        <v>0</v>
      </c>
      <c r="Q58" s="38" t="str">
        <f t="shared" si="77"/>
        <v/>
      </c>
      <c r="R58" s="66">
        <f t="shared" si="78"/>
        <v>3</v>
      </c>
      <c r="S58" s="192"/>
      <c r="T58" s="65" t="str">
        <f t="shared" si="79"/>
        <v>F</v>
      </c>
      <c r="U58" s="62" t="str">
        <f t="shared" si="80"/>
        <v>5</v>
      </c>
      <c r="V58" s="66"/>
      <c r="W58" s="66" t="s">
        <v>224</v>
      </c>
      <c r="X58" s="66">
        <v>3</v>
      </c>
      <c r="Y58" s="66"/>
      <c r="Z58" s="66"/>
      <c r="AA58" s="66"/>
      <c r="AB58" s="66"/>
      <c r="AC58" s="66"/>
      <c r="AD58" s="66"/>
      <c r="AE58" s="66"/>
      <c r="AF58" s="66"/>
      <c r="AG58" s="66"/>
      <c r="AH58" s="66">
        <f t="shared" si="81"/>
        <v>0</v>
      </c>
      <c r="AI58" s="66"/>
      <c r="AJ58" s="66"/>
      <c r="AK58" s="66"/>
      <c r="AL58" s="66"/>
      <c r="AM58" s="66"/>
      <c r="AN58" s="66">
        <f t="shared" si="82"/>
        <v>0</v>
      </c>
      <c r="AO58" s="66"/>
      <c r="AP58" s="66"/>
      <c r="AQ58" s="66"/>
      <c r="AR58" s="66"/>
      <c r="AS58" s="66"/>
      <c r="AT58" s="66">
        <f t="shared" si="83"/>
        <v>0</v>
      </c>
      <c r="AU58" s="66"/>
      <c r="AV58" s="66"/>
      <c r="AW58" s="66"/>
      <c r="AX58" s="66"/>
      <c r="AY58" s="66"/>
      <c r="AZ58" s="66">
        <f t="shared" si="84"/>
        <v>0</v>
      </c>
      <c r="BA58" s="66"/>
      <c r="BB58" s="183" t="s">
        <v>251</v>
      </c>
    </row>
    <row r="59" spans="1:54" ht="20.100000000000001" customHeight="1" thickBot="1">
      <c r="A59" s="97" t="s">
        <v>114</v>
      </c>
      <c r="B59" s="64" t="str">
        <f>INDEX(TabInit,MATCH(A59,'3 - Référentiel LABEL ECOPROD '!$A$3:$A$108,0),2)</f>
        <v>Avez-vous trié et recyclé les tissus et autres matières usagées ?</v>
      </c>
      <c r="C59" s="192"/>
      <c r="D59" s="165">
        <f>INDEX(TabInit,MATCH(A59,'3 - Référentiel LABEL ECOPROD '!$A$3:$A$108,0),3)</f>
        <v>0</v>
      </c>
      <c r="E59" s="38" t="str">
        <f t="shared" si="71"/>
        <v/>
      </c>
      <c r="F59" s="66">
        <f t="shared" si="72"/>
        <v>1</v>
      </c>
      <c r="G59" s="324">
        <f t="shared" si="16"/>
        <v>1</v>
      </c>
      <c r="H59" s="165">
        <f>IF('4 - Justificatifs LABEL ECOPROD'!J59&lt;&gt;"",'4 - Justificatifs LABEL ECOPROD'!J59,D59)</f>
        <v>0</v>
      </c>
      <c r="I59" s="38" t="str">
        <f t="shared" si="73"/>
        <v/>
      </c>
      <c r="J59" s="66">
        <f t="shared" si="74"/>
        <v>1</v>
      </c>
      <c r="K59" s="192"/>
      <c r="L59" s="165">
        <f>IF('4 - Justificatifs LABEL ECOPROD'!Y59&lt;&gt;"",'4 - Justificatifs LABEL ECOPROD'!Y59,IF('4 - Justificatifs LABEL ECOPROD'!J59&lt;&gt;"",Calculs!H59,Calculs!D59))</f>
        <v>0</v>
      </c>
      <c r="M59" s="38" t="str">
        <f t="shared" si="75"/>
        <v/>
      </c>
      <c r="N59" s="66">
        <f t="shared" si="76"/>
        <v>1</v>
      </c>
      <c r="O59" s="192"/>
      <c r="P59" s="165">
        <f>IF('4 - Justificatifs LABEL ECOPROD'!M59&lt;&gt;"",'4 - Justificatifs LABEL ECOPROD'!M59,IF('4 - Justificatifs LABEL ECOPROD'!Y59&lt;&gt;"",L59,IF('4 - Justificatifs LABEL ECOPROD'!J59&lt;&gt;"",Calculs!H59,Calculs!D59)))</f>
        <v>0</v>
      </c>
      <c r="Q59" s="38" t="str">
        <f t="shared" si="77"/>
        <v/>
      </c>
      <c r="R59" s="66">
        <f t="shared" si="78"/>
        <v>1</v>
      </c>
      <c r="S59" s="192"/>
      <c r="T59" s="65" t="str">
        <f t="shared" si="79"/>
        <v>F</v>
      </c>
      <c r="U59" s="62" t="str">
        <f t="shared" si="80"/>
        <v>6</v>
      </c>
      <c r="V59" s="66"/>
      <c r="W59" s="66" t="s">
        <v>224</v>
      </c>
      <c r="X59" s="66">
        <v>1</v>
      </c>
      <c r="Y59" s="66"/>
      <c r="Z59" s="66"/>
      <c r="AA59" s="66"/>
      <c r="AB59" s="66"/>
      <c r="AC59" s="66"/>
      <c r="AD59" s="66"/>
      <c r="AE59" s="66"/>
      <c r="AF59" s="66"/>
      <c r="AG59" s="66"/>
      <c r="AH59" s="66">
        <f t="shared" si="81"/>
        <v>0</v>
      </c>
      <c r="AI59" s="66"/>
      <c r="AJ59" s="66"/>
      <c r="AK59" s="66"/>
      <c r="AL59" s="66"/>
      <c r="AM59" s="66"/>
      <c r="AN59" s="66">
        <f t="shared" si="82"/>
        <v>0</v>
      </c>
      <c r="AO59" s="66"/>
      <c r="AP59" s="66"/>
      <c r="AQ59" s="66"/>
      <c r="AR59" s="66"/>
      <c r="AS59" s="66"/>
      <c r="AT59" s="66">
        <f t="shared" si="83"/>
        <v>0</v>
      </c>
      <c r="AU59" s="66"/>
      <c r="AV59" s="66"/>
      <c r="AW59" s="66"/>
      <c r="AX59" s="66"/>
      <c r="AY59" s="66"/>
      <c r="AZ59" s="66">
        <f t="shared" si="84"/>
        <v>0</v>
      </c>
      <c r="BA59" s="66"/>
      <c r="BB59" s="183" t="s">
        <v>251</v>
      </c>
    </row>
    <row r="60" spans="1:54" ht="20.100000000000001" customHeight="1" thickBot="1">
      <c r="A60" s="92" t="s">
        <v>116</v>
      </c>
      <c r="B60" s="93" t="str">
        <f>INDEX(TabInit,MATCH(A60,'3 - Référentiel LABEL ECOPROD '!$A$3:$A$108,0),2)</f>
        <v>Avez-vous utilisé des produits de nettoyage et détergents non-toxiques et respectueux de l'environnement ?</v>
      </c>
      <c r="C60" s="192"/>
      <c r="D60" s="165">
        <f>INDEX(TabInit,MATCH(A60,'3 - Référentiel LABEL ECOPROD '!$A$3:$A$108,0),3)</f>
        <v>0</v>
      </c>
      <c r="E60" s="38" t="str">
        <f t="shared" si="71"/>
        <v/>
      </c>
      <c r="F60" s="66">
        <f t="shared" si="72"/>
        <v>1</v>
      </c>
      <c r="G60" s="324">
        <f t="shared" si="16"/>
        <v>1</v>
      </c>
      <c r="H60" s="165">
        <f>IF('4 - Justificatifs LABEL ECOPROD'!J60&lt;&gt;"",'4 - Justificatifs LABEL ECOPROD'!J60,D60)</f>
        <v>0</v>
      </c>
      <c r="I60" s="38" t="str">
        <f t="shared" si="73"/>
        <v/>
      </c>
      <c r="J60" s="66">
        <f t="shared" si="74"/>
        <v>1</v>
      </c>
      <c r="K60" s="192"/>
      <c r="L60" s="165">
        <f>IF('4 - Justificatifs LABEL ECOPROD'!Y60&lt;&gt;"",'4 - Justificatifs LABEL ECOPROD'!Y60,IF('4 - Justificatifs LABEL ECOPROD'!J60&lt;&gt;"",Calculs!H60,Calculs!D60))</f>
        <v>0</v>
      </c>
      <c r="M60" s="38" t="str">
        <f t="shared" si="75"/>
        <v/>
      </c>
      <c r="N60" s="66">
        <f t="shared" si="76"/>
        <v>1</v>
      </c>
      <c r="O60" s="192"/>
      <c r="P60" s="165">
        <f>IF('4 - Justificatifs LABEL ECOPROD'!M60&lt;&gt;"",'4 - Justificatifs LABEL ECOPROD'!M60,IF('4 - Justificatifs LABEL ECOPROD'!Y60&lt;&gt;"",L60,IF('4 - Justificatifs LABEL ECOPROD'!J60&lt;&gt;"",Calculs!H60,Calculs!D60)))</f>
        <v>0</v>
      </c>
      <c r="Q60" s="38" t="str">
        <f t="shared" si="77"/>
        <v/>
      </c>
      <c r="R60" s="66">
        <f t="shared" si="78"/>
        <v>1</v>
      </c>
      <c r="S60" s="192"/>
      <c r="T60" s="65" t="str">
        <f t="shared" si="79"/>
        <v>F</v>
      </c>
      <c r="U60" s="62" t="str">
        <f t="shared" si="80"/>
        <v>7</v>
      </c>
      <c r="V60" s="66"/>
      <c r="W60" s="66" t="s">
        <v>224</v>
      </c>
      <c r="X60" s="66">
        <v>1</v>
      </c>
      <c r="Y60" s="66"/>
      <c r="Z60" s="66"/>
      <c r="AA60" s="66"/>
      <c r="AB60" s="66"/>
      <c r="AC60" s="66"/>
      <c r="AD60" s="66"/>
      <c r="AE60" s="66"/>
      <c r="AF60" s="66"/>
      <c r="AG60" s="66"/>
      <c r="AH60" s="66">
        <f t="shared" si="81"/>
        <v>0</v>
      </c>
      <c r="AI60" s="66"/>
      <c r="AJ60" s="66"/>
      <c r="AK60" s="66"/>
      <c r="AL60" s="66"/>
      <c r="AM60" s="66"/>
      <c r="AN60" s="66">
        <f t="shared" si="82"/>
        <v>0</v>
      </c>
      <c r="AO60" s="66"/>
      <c r="AP60" s="66"/>
      <c r="AQ60" s="66"/>
      <c r="AR60" s="66"/>
      <c r="AS60" s="66"/>
      <c r="AT60" s="66">
        <f t="shared" si="83"/>
        <v>0</v>
      </c>
      <c r="AU60" s="66"/>
      <c r="AV60" s="66"/>
      <c r="AW60" s="66"/>
      <c r="AX60" s="66"/>
      <c r="AY60" s="66"/>
      <c r="AZ60" s="66">
        <f t="shared" si="84"/>
        <v>0</v>
      </c>
      <c r="BA60" s="66"/>
      <c r="BB60" s="183" t="s">
        <v>251</v>
      </c>
    </row>
    <row r="61" spans="1:54" ht="20.100000000000001" customHeight="1" thickBot="1">
      <c r="A61" s="86" t="s">
        <v>119</v>
      </c>
      <c r="B61" s="87"/>
      <c r="C61" s="194"/>
      <c r="D61" s="42"/>
      <c r="E61" s="42" t="str">
        <f>IF(AND(Z61&lt;&gt;0,D61="OUI"),Z61,IF(AND(AA61&lt;&gt;0,D61="OUI"),AA61,IF(D61="OUI",X61,IF(D61="NON",Y61,""))))</f>
        <v/>
      </c>
      <c r="F61" s="89"/>
      <c r="G61" s="324" t="str">
        <f t="shared" si="16"/>
        <v/>
      </c>
      <c r="H61" s="42"/>
      <c r="I61" s="42"/>
      <c r="J61" s="89"/>
      <c r="K61" s="194"/>
      <c r="L61" s="42"/>
      <c r="M61" s="42"/>
      <c r="N61" s="89"/>
      <c r="O61" s="194"/>
      <c r="P61" s="42"/>
      <c r="Q61" s="42"/>
      <c r="R61" s="89"/>
      <c r="S61" s="194"/>
      <c r="T61" s="146"/>
      <c r="U61" s="88"/>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191"/>
    </row>
    <row r="62" spans="1:54" ht="20.100000000000001" customHeight="1" thickBot="1">
      <c r="A62" s="90" t="s">
        <v>120</v>
      </c>
      <c r="B62" s="76" t="str">
        <f>INDEX(TabInit,MATCH(A62,'3 - Référentiel LABEL ECOPROD '!$A$3:$A$108,0),2)</f>
        <v>Avez-vous utilisé majoritairement des produits biologiques et/ou avec des labels écologiques ?</v>
      </c>
      <c r="C62" s="192"/>
      <c r="D62" s="165">
        <f>INDEX(TabInit,MATCH(A62,'3 - Référentiel LABEL ECOPROD '!$A$3:$A$108,0),3)</f>
        <v>0</v>
      </c>
      <c r="E62" s="38" t="str">
        <f t="shared" ref="E62:E64" si="85">IF(AND($Z62&lt;&gt;0,D62="OUI"),$Z62,IF(AND($AA62&lt;&gt;0,D62="OUI"),$AA62,IF(D62="OUI",$X62,IF(D62="NON",$Y62,""))))</f>
        <v/>
      </c>
      <c r="F62" s="66">
        <f t="shared" ref="F62:F64" si="86">IF(D62&lt;&gt;"N/A",$X62+$Y62,0)</f>
        <v>2</v>
      </c>
      <c r="G62" s="324">
        <f t="shared" si="16"/>
        <v>1</v>
      </c>
      <c r="H62" s="165">
        <f>IF('4 - Justificatifs LABEL ECOPROD'!J62&lt;&gt;"",'4 - Justificatifs LABEL ECOPROD'!J62,D62)</f>
        <v>0</v>
      </c>
      <c r="I62" s="38" t="str">
        <f t="shared" ref="I62:I64" si="87">IF(AND($Z62&lt;&gt;0,H62="OUI"),$Z62,IF(AND($AA62&lt;&gt;0,H62="OUI"),$AA62,IF(H62="OUI",$X62,IF(H62="NON",$Y62,""))))</f>
        <v/>
      </c>
      <c r="J62" s="66">
        <f t="shared" ref="J62:J64" si="88">IF(H62&lt;&gt;"N/A",$X62+$Y62,0)</f>
        <v>2</v>
      </c>
      <c r="K62" s="192"/>
      <c r="L62" s="165">
        <f>IF('4 - Justificatifs LABEL ECOPROD'!Y62&lt;&gt;"",'4 - Justificatifs LABEL ECOPROD'!Y62,IF('4 - Justificatifs LABEL ECOPROD'!J62&lt;&gt;"",Calculs!H62,Calculs!D62))</f>
        <v>0</v>
      </c>
      <c r="M62" s="38" t="str">
        <f t="shared" ref="M62:M64" si="89">IF(AND($Z62&lt;&gt;0,L62="OUI"),$Z62,IF(AND($AA62&lt;&gt;0,L62="OUI"),$AA62,IF(L62="OUI",$X62,IF(L62="NON",$Y62,""))))</f>
        <v/>
      </c>
      <c r="N62" s="66">
        <f t="shared" ref="N62:N64" si="90">IF(L62&lt;&gt;"N/A",$X62+$Y62,0)</f>
        <v>2</v>
      </c>
      <c r="O62" s="192"/>
      <c r="P62" s="165">
        <f>IF('4 - Justificatifs LABEL ECOPROD'!M62&lt;&gt;"",'4 - Justificatifs LABEL ECOPROD'!M62,IF('4 - Justificatifs LABEL ECOPROD'!Y62&lt;&gt;"",L62,IF('4 - Justificatifs LABEL ECOPROD'!J62&lt;&gt;"",Calculs!H62,Calculs!D62)))</f>
        <v>0</v>
      </c>
      <c r="Q62" s="38" t="str">
        <f t="shared" ref="Q62:Q64" si="91">IF(AND($Z62&lt;&gt;0,P62="OUI"),$Z62,IF(AND($AA62&lt;&gt;0,P62="OUI"),$AA62,IF(P62="OUI",$X62,IF(P62="NON",$Y62,""))))</f>
        <v/>
      </c>
      <c r="R62" s="66">
        <f t="shared" ref="R62:R64" si="92">IF(P62&lt;&gt;"N/A",$X62+$Y62,0)</f>
        <v>2</v>
      </c>
      <c r="S62" s="192"/>
      <c r="T62" s="65" t="str">
        <f>LEFT(A62,1)</f>
        <v>F</v>
      </c>
      <c r="U62" s="62" t="str">
        <f>RIGHT(A62,(LEN(A62)-1))</f>
        <v>8</v>
      </c>
      <c r="V62" s="66"/>
      <c r="W62" s="66" t="s">
        <v>224</v>
      </c>
      <c r="X62" s="66">
        <v>2</v>
      </c>
      <c r="Y62" s="66"/>
      <c r="Z62" s="66"/>
      <c r="AA62" s="66"/>
      <c r="AB62" s="66"/>
      <c r="AC62" s="66"/>
      <c r="AD62" s="66"/>
      <c r="AE62" s="66"/>
      <c r="AF62" s="66"/>
      <c r="AG62" s="66"/>
      <c r="AH62" s="66">
        <f t="shared" ref="AH62:AH64" si="93">IF(E62="",0,$AB62*E62)</f>
        <v>0</v>
      </c>
      <c r="AI62" s="66"/>
      <c r="AJ62" s="66"/>
      <c r="AK62" s="66"/>
      <c r="AL62" s="66"/>
      <c r="AM62" s="66"/>
      <c r="AN62" s="66">
        <f t="shared" ref="AN62:AN64" si="94">IF(I62="",0,$AB62*I62)</f>
        <v>0</v>
      </c>
      <c r="AO62" s="66"/>
      <c r="AP62" s="66"/>
      <c r="AQ62" s="66"/>
      <c r="AR62" s="66"/>
      <c r="AS62" s="66"/>
      <c r="AT62" s="66">
        <f t="shared" ref="AT62:AT64" si="95">IF(M62="",0,$AB62*M62)</f>
        <v>0</v>
      </c>
      <c r="AU62" s="66"/>
      <c r="AV62" s="66"/>
      <c r="AW62" s="66"/>
      <c r="AX62" s="66"/>
      <c r="AY62" s="66"/>
      <c r="AZ62" s="66">
        <f t="shared" ref="AZ62:AZ64" si="96">IF(Q62="",0,$AB62*Q62)</f>
        <v>0</v>
      </c>
      <c r="BA62" s="66"/>
      <c r="BB62" s="183" t="s">
        <v>252</v>
      </c>
    </row>
    <row r="63" spans="1:54" ht="20.100000000000001" customHeight="1" thickBot="1">
      <c r="A63" s="92" t="s">
        <v>123</v>
      </c>
      <c r="B63" s="93" t="str">
        <f>INDEX(TabInit,MATCH(A63,'3 - Référentiel LABEL ECOPROD '!$A$3:$A$108,0),2)</f>
        <v>Avez-vous limité le recours à des consommables et privilégié des produits non-emballés, biodégradables ou rechargeables ?</v>
      </c>
      <c r="C63" s="192"/>
      <c r="D63" s="165">
        <f>INDEX(TabInit,MATCH(A63,'3 - Référentiel LABEL ECOPROD '!$A$3:$A$108,0),3)</f>
        <v>0</v>
      </c>
      <c r="E63" s="38" t="str">
        <f t="shared" si="85"/>
        <v/>
      </c>
      <c r="F63" s="66">
        <f t="shared" si="86"/>
        <v>2</v>
      </c>
      <c r="G63" s="324">
        <f t="shared" si="16"/>
        <v>1</v>
      </c>
      <c r="H63" s="165">
        <f>IF('4 - Justificatifs LABEL ECOPROD'!J63&lt;&gt;"",'4 - Justificatifs LABEL ECOPROD'!J63,D63)</f>
        <v>0</v>
      </c>
      <c r="I63" s="38" t="str">
        <f t="shared" si="87"/>
        <v/>
      </c>
      <c r="J63" s="66">
        <f t="shared" si="88"/>
        <v>2</v>
      </c>
      <c r="K63" s="192"/>
      <c r="L63" s="165">
        <f>IF('4 - Justificatifs LABEL ECOPROD'!Y63&lt;&gt;"",'4 - Justificatifs LABEL ECOPROD'!Y63,IF('4 - Justificatifs LABEL ECOPROD'!J63&lt;&gt;"",Calculs!H63,Calculs!D63))</f>
        <v>0</v>
      </c>
      <c r="M63" s="38" t="str">
        <f t="shared" si="89"/>
        <v/>
      </c>
      <c r="N63" s="66">
        <f t="shared" si="90"/>
        <v>2</v>
      </c>
      <c r="O63" s="192"/>
      <c r="P63" s="165">
        <f>IF('4 - Justificatifs LABEL ECOPROD'!M63&lt;&gt;"",'4 - Justificatifs LABEL ECOPROD'!M63,IF('4 - Justificatifs LABEL ECOPROD'!Y63&lt;&gt;"",L63,IF('4 - Justificatifs LABEL ECOPROD'!J63&lt;&gt;"",Calculs!H63,Calculs!D63)))</f>
        <v>0</v>
      </c>
      <c r="Q63" s="38" t="str">
        <f t="shared" si="91"/>
        <v/>
      </c>
      <c r="R63" s="66">
        <f t="shared" si="92"/>
        <v>2</v>
      </c>
      <c r="S63" s="192"/>
      <c r="T63" s="65" t="str">
        <f>LEFT(A63,1)</f>
        <v>F</v>
      </c>
      <c r="U63" s="62" t="str">
        <f>RIGHT(A63,(LEN(A63)-1))</f>
        <v>9</v>
      </c>
      <c r="V63" s="66"/>
      <c r="W63" s="66" t="s">
        <v>224</v>
      </c>
      <c r="X63" s="66">
        <v>2</v>
      </c>
      <c r="Y63" s="66"/>
      <c r="Z63" s="66"/>
      <c r="AA63" s="66"/>
      <c r="AB63" s="66"/>
      <c r="AC63" s="66"/>
      <c r="AD63" s="66"/>
      <c r="AE63" s="66"/>
      <c r="AF63" s="66"/>
      <c r="AG63" s="66"/>
      <c r="AH63" s="66">
        <f t="shared" si="93"/>
        <v>0</v>
      </c>
      <c r="AI63" s="66"/>
      <c r="AJ63" s="66"/>
      <c r="AK63" s="66"/>
      <c r="AL63" s="66"/>
      <c r="AM63" s="66"/>
      <c r="AN63" s="66">
        <f t="shared" si="94"/>
        <v>0</v>
      </c>
      <c r="AO63" s="66"/>
      <c r="AP63" s="66"/>
      <c r="AQ63" s="66"/>
      <c r="AR63" s="66"/>
      <c r="AS63" s="66"/>
      <c r="AT63" s="66">
        <f t="shared" si="95"/>
        <v>0</v>
      </c>
      <c r="AU63" s="66"/>
      <c r="AV63" s="66"/>
      <c r="AW63" s="66"/>
      <c r="AX63" s="66"/>
      <c r="AY63" s="66"/>
      <c r="AZ63" s="66">
        <f t="shared" si="96"/>
        <v>0</v>
      </c>
      <c r="BA63" s="66"/>
      <c r="BB63" s="183" t="s">
        <v>252</v>
      </c>
    </row>
    <row r="64" spans="1:54" ht="20.100000000000001" customHeight="1" thickBot="1">
      <c r="A64" s="102" t="s">
        <v>125</v>
      </c>
      <c r="B64" s="76" t="str">
        <f>INDEX(TabInit,MATCH(A64,'3 - Référentiel LABEL ECOPROD '!$A$3:$A$108,0),2)</f>
        <v>Avez-vous mis en place des actions pour assurer le tri et recyclage tous les types d'emballages des cosmétiques et les récipients des produits ?</v>
      </c>
      <c r="C64" s="192"/>
      <c r="D64" s="165">
        <f>INDEX(TabInit,MATCH(A64,'3 - Référentiel LABEL ECOPROD '!$A$3:$A$108,0),3)</f>
        <v>0</v>
      </c>
      <c r="E64" s="38" t="str">
        <f t="shared" si="85"/>
        <v/>
      </c>
      <c r="F64" s="66">
        <f t="shared" si="86"/>
        <v>2</v>
      </c>
      <c r="G64" s="324">
        <f t="shared" si="16"/>
        <v>1</v>
      </c>
      <c r="H64" s="165">
        <f>IF('4 - Justificatifs LABEL ECOPROD'!J64&lt;&gt;"",'4 - Justificatifs LABEL ECOPROD'!J64,D64)</f>
        <v>0</v>
      </c>
      <c r="I64" s="38" t="str">
        <f t="shared" si="87"/>
        <v/>
      </c>
      <c r="J64" s="66">
        <f t="shared" si="88"/>
        <v>2</v>
      </c>
      <c r="K64" s="192"/>
      <c r="L64" s="165">
        <f>IF('4 - Justificatifs LABEL ECOPROD'!Y64&lt;&gt;"",'4 - Justificatifs LABEL ECOPROD'!Y64,IF('4 - Justificatifs LABEL ECOPROD'!J64&lt;&gt;"",Calculs!H64,Calculs!D64))</f>
        <v>0</v>
      </c>
      <c r="M64" s="38" t="str">
        <f t="shared" si="89"/>
        <v/>
      </c>
      <c r="N64" s="66">
        <f t="shared" si="90"/>
        <v>2</v>
      </c>
      <c r="O64" s="192"/>
      <c r="P64" s="165">
        <f>IF('4 - Justificatifs LABEL ECOPROD'!M64&lt;&gt;"",'4 - Justificatifs LABEL ECOPROD'!M64,IF('4 - Justificatifs LABEL ECOPROD'!Y64&lt;&gt;"",L64,IF('4 - Justificatifs LABEL ECOPROD'!J64&lt;&gt;"",Calculs!H64,Calculs!D64)))</f>
        <v>0</v>
      </c>
      <c r="Q64" s="38" t="str">
        <f t="shared" si="91"/>
        <v/>
      </c>
      <c r="R64" s="66">
        <f t="shared" si="92"/>
        <v>2</v>
      </c>
      <c r="S64" s="192"/>
      <c r="T64" s="65" t="str">
        <f>LEFT(A64,1)</f>
        <v>F</v>
      </c>
      <c r="U64" s="62" t="str">
        <f>RIGHT(A64,(LEN(A64)-1))</f>
        <v>10</v>
      </c>
      <c r="V64" s="66"/>
      <c r="W64" s="66" t="s">
        <v>224</v>
      </c>
      <c r="X64" s="66">
        <v>2</v>
      </c>
      <c r="Y64" s="66"/>
      <c r="Z64" s="66"/>
      <c r="AA64" s="66"/>
      <c r="AB64" s="66"/>
      <c r="AC64" s="66"/>
      <c r="AD64" s="66"/>
      <c r="AE64" s="66"/>
      <c r="AF64" s="66"/>
      <c r="AG64" s="66"/>
      <c r="AH64" s="66">
        <f t="shared" si="93"/>
        <v>0</v>
      </c>
      <c r="AI64" s="66"/>
      <c r="AJ64" s="66"/>
      <c r="AK64" s="66"/>
      <c r="AL64" s="66"/>
      <c r="AM64" s="66"/>
      <c r="AN64" s="66">
        <f t="shared" si="94"/>
        <v>0</v>
      </c>
      <c r="AO64" s="66"/>
      <c r="AP64" s="66"/>
      <c r="AQ64" s="66"/>
      <c r="AR64" s="66"/>
      <c r="AS64" s="66"/>
      <c r="AT64" s="66">
        <f t="shared" si="95"/>
        <v>0</v>
      </c>
      <c r="AU64" s="66"/>
      <c r="AV64" s="66"/>
      <c r="AW64" s="66"/>
      <c r="AX64" s="66"/>
      <c r="AY64" s="66"/>
      <c r="AZ64" s="66">
        <f t="shared" si="96"/>
        <v>0</v>
      </c>
      <c r="BA64" s="66"/>
      <c r="BB64" s="183" t="s">
        <v>252</v>
      </c>
    </row>
    <row r="65" spans="1:54" ht="20.100000000000001" customHeight="1" thickBot="1">
      <c r="A65" s="78" t="s">
        <v>127</v>
      </c>
      <c r="B65" s="79"/>
      <c r="C65" s="197"/>
      <c r="D65" s="199"/>
      <c r="E65" s="36" t="str">
        <f>IF(AND(Z65&lt;&gt;0,D65="OUI"),Z65,IF(AND(AA65&lt;&gt;0,D65="OUI"),AA65,IF(D65="OUI",X65,IF(D65="NON",Y65,""))))</f>
        <v/>
      </c>
      <c r="F65" s="58"/>
      <c r="G65" s="324" t="str">
        <f t="shared" si="16"/>
        <v/>
      </c>
      <c r="H65" s="199"/>
      <c r="I65" s="36" t="str">
        <f>IF(AND(AC65&lt;&gt;0,H65="OUI"),AC65,IF(AND(F65&lt;&gt;0,H65="OUI"),F65,IF(H65="OUI",AA65,IF(H65="NON",AB65,""))))</f>
        <v/>
      </c>
      <c r="J65" s="58"/>
      <c r="K65" s="197"/>
      <c r="L65" s="199"/>
      <c r="M65" s="36"/>
      <c r="N65" s="58"/>
      <c r="O65" s="197"/>
      <c r="P65" s="199"/>
      <c r="Q65" s="36"/>
      <c r="R65" s="58"/>
      <c r="S65" s="197"/>
      <c r="T65" s="145" t="s">
        <v>237</v>
      </c>
      <c r="U65" s="58">
        <v>0</v>
      </c>
      <c r="V65" s="342"/>
      <c r="W65" s="342"/>
      <c r="X65" s="58"/>
      <c r="Y65" s="58"/>
      <c r="Z65" s="58"/>
      <c r="AA65" s="58"/>
      <c r="AB65" s="58"/>
      <c r="AC65" s="58">
        <f>SUMIF($T$3:$T$108,T65,$X$3:$X$108)+SUMIF($T$3:$T$108,T65,$Y$3:$Y$108)</f>
        <v>21</v>
      </c>
      <c r="AD65" s="58">
        <f>SUMIF($T$3:$T$108,$T65,$F$3:$F$108)</f>
        <v>21</v>
      </c>
      <c r="AE65" s="58">
        <f>SUMIF($T$3:$T$108,$T65,$E$3:$E$108)-AG65-SUMIFS($E$3:$E$108,$T$3:$T$108,$T65,$AB$3:$AB$108,"&gt;0")</f>
        <v>0</v>
      </c>
      <c r="AF65" s="351">
        <f>AE65/AD65</f>
        <v>0</v>
      </c>
      <c r="AG65" s="58">
        <f>SUMIFS($E$3:$E$108,$T$3:$T$108,$T65,$AA$3:$AA$108,"&gt;0")</f>
        <v>0</v>
      </c>
      <c r="AH65" s="58"/>
      <c r="AI65" s="352">
        <f>SUMIF($T$3:$T$108,$T65,$AH$3:$AH$108)</f>
        <v>0</v>
      </c>
      <c r="AJ65" s="58">
        <f>SUMIF($T$3:$T$108,$T65,$J$3:$J$108)</f>
        <v>21</v>
      </c>
      <c r="AK65" s="58">
        <f>SUMIF($T$3:$T$108,$T65,$I$3:$I$108)-AM65-SUMIFS($I$3:$I$108,$T$3:$T$108,$T65,$AB$3:$AB$108,"&gt;0")</f>
        <v>0</v>
      </c>
      <c r="AL65" s="351">
        <f>AK65/AJ65</f>
        <v>0</v>
      </c>
      <c r="AM65" s="58">
        <f>SUMIFS($I$3:$I$108,$T$3:$T$108,$T65,$AA$3:$AA$108,"&gt;0")</f>
        <v>0</v>
      </c>
      <c r="AN65" s="58"/>
      <c r="AO65" s="352">
        <f>SUMIF($T$3:$T$108,$T65,$AN$3:$AN$108)</f>
        <v>0</v>
      </c>
      <c r="AP65" s="58">
        <f>SUMIF($T$3:$T$108,$T65,$R$3:$R$108)</f>
        <v>21</v>
      </c>
      <c r="AQ65" s="58">
        <f>SUMIF($T$3:$T$108,$T65,$M$3:$M$108)-AS65-SUMIFS($M$3:$M$108,$T$3:$T$108,$T65,$AB$3:$AB$108,"&gt;0")</f>
        <v>0</v>
      </c>
      <c r="AR65" s="351">
        <f>AQ65/AP65</f>
        <v>0</v>
      </c>
      <c r="AS65" s="58">
        <f>SUMIFS($M$3:$M$108,$T$3:$T$108,$T65,$AA$3:$AA$108,"&gt;0")</f>
        <v>0</v>
      </c>
      <c r="AT65" s="58"/>
      <c r="AU65" s="352">
        <f>SUMIF($T$3:$T$108,$T65,$AT$3:$AT$108)</f>
        <v>0</v>
      </c>
      <c r="AV65" s="58">
        <f>SUMIF($T$3:$T$108,$T65,$N$3:$N$108)</f>
        <v>21</v>
      </c>
      <c r="AW65" s="58">
        <f>SUMIF($T$3:$T$108,$T65,$Q$3:$Q$108)-AY65-SUMIFS($Q$3:$Q$108,$T$3:$T$108,$T65,$AB$3:$AB$108,"&gt;0")</f>
        <v>0</v>
      </c>
      <c r="AX65" s="351">
        <f>AW65/AV65</f>
        <v>0</v>
      </c>
      <c r="AY65" s="58">
        <f>SUMIFS($Q$3:$Q$108,$T$3:$T$108,$T65,$AA$3:$AA$108,"&gt;0")</f>
        <v>0</v>
      </c>
      <c r="AZ65" s="58"/>
      <c r="BA65" s="352">
        <f>SUMIF($T$3:$T$108,$T65,$AT$3:$AT$108)</f>
        <v>0</v>
      </c>
      <c r="BB65" s="190"/>
    </row>
    <row r="66" spans="1:54" ht="20.100000000000001" customHeight="1" thickBot="1">
      <c r="A66" s="90" t="s">
        <v>128</v>
      </c>
      <c r="B66" s="64" t="str">
        <f>INDEX(TabInit,MATCH(A66,'3 - Référentiel LABEL ECOPROD '!$A$3:$A$108,0),2)</f>
        <v>Avez-vous pris l'engagement et mis en place des actions permettant de réduire les déplacements carbonés les plus impactants en utilisant prioritairement des moyens alternatifs comme le train, les transports en commun et la vidéoconférence ?</v>
      </c>
      <c r="C66" s="192"/>
      <c r="D66" s="165">
        <f>INDEX(TabInit,MATCH(A66,'3 - Référentiel LABEL ECOPROD '!$A$3:$A$108,0),3)</f>
        <v>0</v>
      </c>
      <c r="E66" s="38" t="str">
        <f t="shared" ref="E66:E67" si="97">IF(AND($Z66&lt;&gt;0,D66="OUI"),$Z66,IF(AND($AA66&lt;&gt;0,D66="OUI"),$AA66,IF(D66="OUI",$X66,IF(D66="NON",$Y66,""))))</f>
        <v/>
      </c>
      <c r="F66" s="66">
        <f t="shared" ref="F66:F67" si="98">IF(D66&lt;&gt;"N/A",$X66+$Y66,0)</f>
        <v>5</v>
      </c>
      <c r="G66" s="324">
        <f t="shared" si="16"/>
        <v>1</v>
      </c>
      <c r="H66" s="165">
        <f>IF('4 - Justificatifs LABEL ECOPROD'!J66&lt;&gt;"",'4 - Justificatifs LABEL ECOPROD'!J66,D66)</f>
        <v>0</v>
      </c>
      <c r="I66" s="49" t="str">
        <f t="shared" ref="I66:I67" si="99">IF(AND($Z66&lt;&gt;0,H66="OUI"),$Z66,IF(AND($AA66&lt;&gt;0,H66="OUI"),$AA66,IF(H66="OUI",$X66,IF(H66="NON",$Y66,""))))</f>
        <v/>
      </c>
      <c r="J66" s="66">
        <f t="shared" ref="J66:J67" si="100">IF(H66&lt;&gt;"N/A",$X66+$Y66,0)</f>
        <v>5</v>
      </c>
      <c r="K66" s="192"/>
      <c r="L66" s="165">
        <f>IF('4 - Justificatifs LABEL ECOPROD'!Y66&lt;&gt;"",'4 - Justificatifs LABEL ECOPROD'!Y66,IF('4 - Justificatifs LABEL ECOPROD'!J66&lt;&gt;"",Calculs!H66,Calculs!D66))</f>
        <v>0</v>
      </c>
      <c r="M66" s="49" t="str">
        <f t="shared" ref="M66:M67" si="101">IF(AND($Z66&lt;&gt;0,L66="OUI"),$Z66,IF(AND($AA66&lt;&gt;0,L66="OUI"),$AA66,IF(L66="OUI",$X66,IF(L66="NON",$Y66,""))))</f>
        <v/>
      </c>
      <c r="N66" s="66">
        <f t="shared" ref="N66:N67" si="102">IF(L66&lt;&gt;"N/A",$X66+$Y66,0)</f>
        <v>5</v>
      </c>
      <c r="O66" s="192"/>
      <c r="P66" s="165">
        <f>IF('4 - Justificatifs LABEL ECOPROD'!M66&lt;&gt;"",'4 - Justificatifs LABEL ECOPROD'!M66,IF('4 - Justificatifs LABEL ECOPROD'!Y66&lt;&gt;"",L66,IF('4 - Justificatifs LABEL ECOPROD'!J66&lt;&gt;"",Calculs!H66,Calculs!D66)))</f>
        <v>0</v>
      </c>
      <c r="Q66" s="49" t="str">
        <f t="shared" ref="Q66:Q67" si="103">IF(AND($Z66&lt;&gt;0,P66="OUI"),$Z66,IF(AND($AA66&lt;&gt;0,P66="OUI"),$AA66,IF(P66="OUI",$X66,IF(P66="NON",$Y66,""))))</f>
        <v/>
      </c>
      <c r="R66" s="66">
        <f t="shared" ref="R66:R67" si="104">IF(P66&lt;&gt;"N/A",$X66+$Y66,0)</f>
        <v>5</v>
      </c>
      <c r="S66" s="192"/>
      <c r="T66" s="65" t="str">
        <f t="shared" ref="T66:T74" si="105">LEFT(A66,1)</f>
        <v>G</v>
      </c>
      <c r="U66" s="62" t="str">
        <f t="shared" ref="U66:U74" si="106">RIGHT(A66,(LEN(A66)-1))</f>
        <v>1</v>
      </c>
      <c r="V66" s="66"/>
      <c r="W66" s="66" t="s">
        <v>243</v>
      </c>
      <c r="X66" s="66">
        <v>5</v>
      </c>
      <c r="Y66" s="66"/>
      <c r="Z66" s="66"/>
      <c r="AA66" s="66"/>
      <c r="AB66" s="66"/>
      <c r="AC66" s="66"/>
      <c r="AD66" s="66"/>
      <c r="AE66" s="66"/>
      <c r="AF66" s="66"/>
      <c r="AG66" s="66"/>
      <c r="AH66" s="66">
        <f t="shared" ref="AH66:AH74" si="107">IF(E66="",0,$AB66*E66)</f>
        <v>0</v>
      </c>
      <c r="AI66" s="66"/>
      <c r="AJ66" s="66"/>
      <c r="AK66" s="66"/>
      <c r="AL66" s="66"/>
      <c r="AM66" s="66"/>
      <c r="AN66" s="66">
        <f t="shared" ref="AN66:AN74" si="108">IF(I66="",0,$AB66*I66)</f>
        <v>0</v>
      </c>
      <c r="AO66" s="66"/>
      <c r="AP66" s="66"/>
      <c r="AQ66" s="66"/>
      <c r="AR66" s="66"/>
      <c r="AS66" s="66"/>
      <c r="AT66" s="66">
        <f t="shared" ref="AT66:AT74" si="109">IF(M66="",0,$AB66*M66)</f>
        <v>0</v>
      </c>
      <c r="AU66" s="66"/>
      <c r="AV66" s="66"/>
      <c r="AW66" s="66"/>
      <c r="AX66" s="66"/>
      <c r="AY66" s="66"/>
      <c r="AZ66" s="66">
        <f t="shared" ref="AZ66:AZ74" si="110">IF(Q66="",0,$AB66*Q66)</f>
        <v>0</v>
      </c>
      <c r="BA66" s="66"/>
      <c r="BB66" s="184" t="s">
        <v>247</v>
      </c>
    </row>
    <row r="67" spans="1:54" ht="20.100000000000001" customHeight="1" thickBot="1">
      <c r="A67" s="97" t="s">
        <v>130</v>
      </c>
      <c r="B67" s="64" t="str">
        <f>INDEX(TabInit,MATCH(A67,'3 - Référentiel LABEL ECOPROD '!$A$3:$A$108,0),2)</f>
        <v>La production a-t-elle eu recours à l'avion ?</v>
      </c>
      <c r="C67" s="192"/>
      <c r="D67" s="165">
        <f>INDEX(TabInit,MATCH(A67,'3 - Référentiel LABEL ECOPROD '!$A$3:$A$108,0),3)</f>
        <v>0</v>
      </c>
      <c r="E67" s="38" t="str">
        <f t="shared" si="97"/>
        <v/>
      </c>
      <c r="F67" s="66">
        <f t="shared" si="98"/>
        <v>5</v>
      </c>
      <c r="G67" s="324">
        <f t="shared" si="16"/>
        <v>1</v>
      </c>
      <c r="H67" s="165">
        <f>IF('4 - Justificatifs LABEL ECOPROD'!J67&lt;&gt;"",'4 - Justificatifs LABEL ECOPROD'!J67,D67)</f>
        <v>0</v>
      </c>
      <c r="I67" s="39" t="str">
        <f t="shared" si="99"/>
        <v/>
      </c>
      <c r="J67" s="66">
        <f t="shared" si="100"/>
        <v>5</v>
      </c>
      <c r="K67" s="192"/>
      <c r="L67" s="165">
        <f>IF('4 - Justificatifs LABEL ECOPROD'!Y67&lt;&gt;"",'4 - Justificatifs LABEL ECOPROD'!Y67,IF('4 - Justificatifs LABEL ECOPROD'!J67&lt;&gt;"",Calculs!H67,Calculs!D67))</f>
        <v>0</v>
      </c>
      <c r="M67" s="39" t="str">
        <f t="shared" si="101"/>
        <v/>
      </c>
      <c r="N67" s="66">
        <f t="shared" si="102"/>
        <v>5</v>
      </c>
      <c r="O67" s="192"/>
      <c r="P67" s="165">
        <f>IF('4 - Justificatifs LABEL ECOPROD'!M67&lt;&gt;"",'4 - Justificatifs LABEL ECOPROD'!M67,IF('4 - Justificatifs LABEL ECOPROD'!Y67&lt;&gt;"",L67,IF('4 - Justificatifs LABEL ECOPROD'!J67&lt;&gt;"",Calculs!H67,Calculs!D67)))</f>
        <v>0</v>
      </c>
      <c r="Q67" s="39" t="str">
        <f t="shared" si="103"/>
        <v/>
      </c>
      <c r="R67" s="66">
        <f t="shared" si="104"/>
        <v>5</v>
      </c>
      <c r="S67" s="192"/>
      <c r="T67" s="65" t="str">
        <f t="shared" si="105"/>
        <v>G</v>
      </c>
      <c r="U67" s="62" t="str">
        <f t="shared" si="106"/>
        <v>2</v>
      </c>
      <c r="V67" s="66"/>
      <c r="W67" s="66" t="s">
        <v>243</v>
      </c>
      <c r="X67" s="70"/>
      <c r="Y67" s="66">
        <v>5</v>
      </c>
      <c r="Z67" s="66"/>
      <c r="AA67" s="66"/>
      <c r="AB67" s="66"/>
      <c r="AC67" s="66"/>
      <c r="AD67" s="66"/>
      <c r="AE67" s="66"/>
      <c r="AF67" s="66"/>
      <c r="AG67" s="66"/>
      <c r="AH67" s="66">
        <f t="shared" si="107"/>
        <v>0</v>
      </c>
      <c r="AI67" s="66"/>
      <c r="AJ67" s="66"/>
      <c r="AK67" s="66"/>
      <c r="AL67" s="66"/>
      <c r="AM67" s="66"/>
      <c r="AN67" s="66">
        <f t="shared" si="108"/>
        <v>0</v>
      </c>
      <c r="AO67" s="66"/>
      <c r="AP67" s="66"/>
      <c r="AQ67" s="66"/>
      <c r="AR67" s="66"/>
      <c r="AS67" s="66"/>
      <c r="AT67" s="66">
        <f t="shared" si="109"/>
        <v>0</v>
      </c>
      <c r="AU67" s="66"/>
      <c r="AV67" s="66"/>
      <c r="AW67" s="66"/>
      <c r="AX67" s="66"/>
      <c r="AY67" s="66"/>
      <c r="AZ67" s="66">
        <f t="shared" si="110"/>
        <v>0</v>
      </c>
      <c r="BA67" s="66"/>
      <c r="BB67" s="184" t="s">
        <v>247</v>
      </c>
    </row>
    <row r="68" spans="1:54" ht="20.100000000000001" customHeight="1" thickBot="1">
      <c r="A68" s="97" t="s">
        <v>132</v>
      </c>
      <c r="B68" s="64" t="str">
        <f>INDEX(TabInit,MATCH(A68,'3 - Référentiel LABEL ECOPROD '!$A$3:$A$108,0),2)</f>
        <v>Si oui, combien de vols court et moyen-courriers ont été effectués ? 
Si vous avez répondu non à G2, assurez vous que la cellule D68 soit bien vide.</v>
      </c>
      <c r="C68" s="192"/>
      <c r="D68" s="168" t="str">
        <f>INDEX(TabInit,MATCH(A68,'3 - Référentiel LABEL ECOPROD '!$A$3:$A$108,0),3)</f>
        <v>&gt;&gt;</v>
      </c>
      <c r="E68" s="169">
        <f>'3 - Référentiel LABEL ECOPROD '!$D68</f>
        <v>0</v>
      </c>
      <c r="F68" s="66"/>
      <c r="G68" s="324" t="str">
        <f t="shared" si="16"/>
        <v/>
      </c>
      <c r="H68" s="168" t="s">
        <v>265</v>
      </c>
      <c r="I68" s="169">
        <f>IF('4 - Justificatifs LABEL ECOPROD'!K68&lt;&gt;"",'4 - Justificatifs LABEL ECOPROD'!K68,E68)</f>
        <v>0</v>
      </c>
      <c r="J68" s="66"/>
      <c r="K68" s="192"/>
      <c r="L68" s="168" t="s">
        <v>265</v>
      </c>
      <c r="M68" s="169">
        <f>IF('4 - Justificatifs LABEL ECOPROD'!Z68&lt;&gt;"",'4 - Justificatifs LABEL ECOPROD'!Z68,IF(Calculs!I68&lt;&gt;"",Calculs!I68,Calculs!E68))</f>
        <v>0</v>
      </c>
      <c r="N68" s="66"/>
      <c r="O68" s="192"/>
      <c r="P68" s="168" t="s">
        <v>265</v>
      </c>
      <c r="Q68" s="169">
        <f>IF('4 - Justificatifs LABEL ECOPROD'!AD68&lt;&gt;"",'4 - Justificatifs LABEL ECOPROD'!AD68,IF(Calculs!M68&lt;&gt;"",Calculs!M68,Calculs!I68))</f>
        <v>0</v>
      </c>
      <c r="R68" s="66"/>
      <c r="S68" s="192"/>
      <c r="T68" s="65" t="str">
        <f t="shared" si="105"/>
        <v>G</v>
      </c>
      <c r="U68" s="62" t="str">
        <f t="shared" si="106"/>
        <v>2.1</v>
      </c>
      <c r="V68" s="66"/>
      <c r="W68" s="66"/>
      <c r="X68" s="70"/>
      <c r="Y68" s="66"/>
      <c r="Z68" s="66">
        <v>0</v>
      </c>
      <c r="AA68" s="66"/>
      <c r="AB68" s="66">
        <v>0.05</v>
      </c>
      <c r="AC68" s="66"/>
      <c r="AD68" s="66"/>
      <c r="AE68" s="66"/>
      <c r="AF68" s="66"/>
      <c r="AG68" s="66"/>
      <c r="AH68" s="66">
        <f t="shared" si="107"/>
        <v>0</v>
      </c>
      <c r="AI68" s="66"/>
      <c r="AJ68" s="66"/>
      <c r="AK68" s="66"/>
      <c r="AL68" s="66"/>
      <c r="AM68" s="66"/>
      <c r="AN68" s="66">
        <f t="shared" si="108"/>
        <v>0</v>
      </c>
      <c r="AO68" s="66"/>
      <c r="AP68" s="66"/>
      <c r="AQ68" s="66"/>
      <c r="AR68" s="66"/>
      <c r="AS68" s="66"/>
      <c r="AT68" s="66">
        <f t="shared" si="109"/>
        <v>0</v>
      </c>
      <c r="AU68" s="66"/>
      <c r="AV68" s="66"/>
      <c r="AW68" s="66"/>
      <c r="AX68" s="66"/>
      <c r="AY68" s="66"/>
      <c r="AZ68" s="66">
        <f t="shared" si="110"/>
        <v>0</v>
      </c>
      <c r="BA68" s="66"/>
      <c r="BB68" s="183" t="s">
        <v>253</v>
      </c>
    </row>
    <row r="69" spans="1:54" ht="20.100000000000001" customHeight="1" thickBot="1">
      <c r="A69" s="97" t="s">
        <v>133</v>
      </c>
      <c r="B69" s="64" t="str">
        <f>INDEX(TabInit,MATCH(A69,'3 - Référentiel LABEL ECOPROD '!$A$3:$A$108,0),2)</f>
        <v>Si oui, combien de vols long-courriers ont été effectués ? 
Si vous avez répondu non à G2, assurez vous que la cellule D69 soit bien vide.</v>
      </c>
      <c r="C69" s="192"/>
      <c r="D69" s="170" t="str">
        <f>INDEX(TabInit,MATCH(A69,'3 - Référentiel LABEL ECOPROD '!$A$3:$A$108,0),3)</f>
        <v>&gt;&gt;</v>
      </c>
      <c r="E69" s="169">
        <f>'3 - Référentiel LABEL ECOPROD '!$D69</f>
        <v>0</v>
      </c>
      <c r="F69" s="66"/>
      <c r="G69" s="324" t="str">
        <f t="shared" si="16"/>
        <v/>
      </c>
      <c r="H69" s="170" t="s">
        <v>265</v>
      </c>
      <c r="I69" s="169">
        <f>'3 - Référentiel LABEL ECOPROD '!$D69</f>
        <v>0</v>
      </c>
      <c r="J69" s="66"/>
      <c r="K69" s="192"/>
      <c r="L69" s="170" t="s">
        <v>265</v>
      </c>
      <c r="M69" s="169">
        <f>IF('4 - Justificatifs LABEL ECOPROD'!Z69&lt;&gt;"",'4 - Justificatifs LABEL ECOPROD'!Z69,IF(Calculs!I69&lt;&gt;"",Calculs!I69,Calculs!E69))</f>
        <v>0</v>
      </c>
      <c r="N69" s="66"/>
      <c r="O69" s="192"/>
      <c r="P69" s="170" t="s">
        <v>265</v>
      </c>
      <c r="Q69" s="169">
        <f>IF('4 - Justificatifs LABEL ECOPROD'!AD69&lt;&gt;"",'4 - Justificatifs LABEL ECOPROD'!AD69,IF(Calculs!M69&lt;&gt;"",Calculs!M69,Calculs!I69))</f>
        <v>0</v>
      </c>
      <c r="R69" s="66"/>
      <c r="S69" s="192"/>
      <c r="T69" s="65" t="str">
        <f t="shared" si="105"/>
        <v>G</v>
      </c>
      <c r="U69" s="62" t="str">
        <f t="shared" si="106"/>
        <v>2.2</v>
      </c>
      <c r="V69" s="66"/>
      <c r="W69" s="66"/>
      <c r="X69" s="70"/>
      <c r="Y69" s="66"/>
      <c r="Z69" s="66">
        <v>0</v>
      </c>
      <c r="AA69" s="66"/>
      <c r="AB69" s="66">
        <v>0.1</v>
      </c>
      <c r="AC69" s="66"/>
      <c r="AD69" s="66"/>
      <c r="AE69" s="66"/>
      <c r="AF69" s="66"/>
      <c r="AG69" s="66"/>
      <c r="AH69" s="66">
        <f t="shared" si="107"/>
        <v>0</v>
      </c>
      <c r="AI69" s="66"/>
      <c r="AJ69" s="66"/>
      <c r="AK69" s="66"/>
      <c r="AL69" s="66"/>
      <c r="AM69" s="66"/>
      <c r="AN69" s="66">
        <f t="shared" si="108"/>
        <v>0</v>
      </c>
      <c r="AO69" s="66"/>
      <c r="AP69" s="66"/>
      <c r="AQ69" s="66"/>
      <c r="AR69" s="66"/>
      <c r="AS69" s="66"/>
      <c r="AT69" s="66">
        <f t="shared" si="109"/>
        <v>0</v>
      </c>
      <c r="AU69" s="66"/>
      <c r="AV69" s="66"/>
      <c r="AW69" s="66"/>
      <c r="AX69" s="66"/>
      <c r="AY69" s="66"/>
      <c r="AZ69" s="66">
        <f t="shared" si="110"/>
        <v>0</v>
      </c>
      <c r="BA69" s="66"/>
      <c r="BB69" s="183" t="s">
        <v>253</v>
      </c>
    </row>
    <row r="70" spans="1:54" ht="20.100000000000001" customHeight="1" thickBot="1">
      <c r="A70" s="97" t="s">
        <v>134</v>
      </c>
      <c r="B70" s="64" t="str">
        <f>INDEX(TabInit,MATCH(A70,'3 - Référentiel LABEL ECOPROD '!$A$3:$A$108,0),2)</f>
        <v xml:space="preserve">Avez-vous interdit les vols intérieurs et internationaux si une équivalence de moins de 5 heures en train existait ? 
Si vous avez répondu non à G2, ce critère est non-applicable. </v>
      </c>
      <c r="C70" s="192"/>
      <c r="D70" s="165">
        <f>INDEX(TabInit,MATCH(A70,'3 - Référentiel LABEL ECOPROD '!$A$3:$A$108,0),3)</f>
        <v>0</v>
      </c>
      <c r="E70" s="38" t="str">
        <f t="shared" ref="E70:E74" si="111">IF(AND($Z70&lt;&gt;0,D70="OUI"),$Z70,IF(AND($AA70&lt;&gt;0,D70="OUI"),$AA70,IF(D70="OUI",$X70,IF(D70="NON",$Y70,""))))</f>
        <v/>
      </c>
      <c r="F70" s="66">
        <f t="shared" ref="F70:F74" si="112">IF(D70&lt;&gt;"N/A",$X70+$Y70,0)</f>
        <v>2</v>
      </c>
      <c r="G70" s="324">
        <f t="shared" ref="G70:G74" si="113">IF(D70="","",IF(D70&lt;&gt;0,"",1))</f>
        <v>1</v>
      </c>
      <c r="H70" s="165">
        <f>IF('4 - Justificatifs LABEL ECOPROD'!J70&lt;&gt;"",'4 - Justificatifs LABEL ECOPROD'!J70,D70)</f>
        <v>0</v>
      </c>
      <c r="I70" s="50" t="str">
        <f t="shared" ref="I70:I74" si="114">IF(AND($Z70&lt;&gt;0,H70="OUI"),$Z70,IF(AND($AA70&lt;&gt;0,H70="OUI"),$AA70,IF(H70="OUI",$X70,IF(H70="NON",$Y70,""))))</f>
        <v/>
      </c>
      <c r="J70" s="66">
        <f t="shared" ref="J70:J74" si="115">IF(H70&lt;&gt;"N/A",$X70+$Y70,0)</f>
        <v>2</v>
      </c>
      <c r="K70" s="192"/>
      <c r="L70" s="165">
        <f>IF('4 - Justificatifs LABEL ECOPROD'!Y70&lt;&gt;"",'4 - Justificatifs LABEL ECOPROD'!Y70,IF('4 - Justificatifs LABEL ECOPROD'!J70&lt;&gt;"",Calculs!H70,Calculs!D70))</f>
        <v>0</v>
      </c>
      <c r="M70" s="50" t="str">
        <f t="shared" ref="M70:M74" si="116">IF(AND($Z70&lt;&gt;0,L70="OUI"),$Z70,IF(AND($AA70&lt;&gt;0,L70="OUI"),$AA70,IF(L70="OUI",$X70,IF(L70="NON",$Y70,""))))</f>
        <v/>
      </c>
      <c r="N70" s="66">
        <f t="shared" ref="N70:N74" si="117">IF(L70&lt;&gt;"N/A",$X70+$Y70,0)</f>
        <v>2</v>
      </c>
      <c r="O70" s="192"/>
      <c r="P70" s="165">
        <f>IF('4 - Justificatifs LABEL ECOPROD'!M70&lt;&gt;"",'4 - Justificatifs LABEL ECOPROD'!M70,IF('4 - Justificatifs LABEL ECOPROD'!Y70&lt;&gt;"",L70,IF('4 - Justificatifs LABEL ECOPROD'!J70&lt;&gt;"",Calculs!H70,Calculs!D70)))</f>
        <v>0</v>
      </c>
      <c r="Q70" s="50" t="str">
        <f t="shared" ref="Q70:Q74" si="118">IF(AND($Z70&lt;&gt;0,P70="OUI"),$Z70,IF(AND($AA70&lt;&gt;0,P70="OUI"),$AA70,IF(P70="OUI",$X70,IF(P70="NON",$Y70,""))))</f>
        <v/>
      </c>
      <c r="R70" s="66">
        <f t="shared" ref="R70:R74" si="119">IF(P70&lt;&gt;"N/A",$X70+$Y70,0)</f>
        <v>2</v>
      </c>
      <c r="S70" s="192"/>
      <c r="T70" s="65" t="str">
        <f t="shared" si="105"/>
        <v>G</v>
      </c>
      <c r="U70" s="62" t="str">
        <f t="shared" si="106"/>
        <v>2.3</v>
      </c>
      <c r="V70" s="66"/>
      <c r="W70" s="66" t="s">
        <v>224</v>
      </c>
      <c r="X70" s="66">
        <v>2</v>
      </c>
      <c r="Y70" s="66"/>
      <c r="Z70" s="66"/>
      <c r="AA70" s="66"/>
      <c r="AB70" s="66"/>
      <c r="AC70" s="66"/>
      <c r="AD70" s="66"/>
      <c r="AE70" s="66"/>
      <c r="AF70" s="66"/>
      <c r="AG70" s="66"/>
      <c r="AH70" s="66">
        <f t="shared" si="107"/>
        <v>0</v>
      </c>
      <c r="AI70" s="66"/>
      <c r="AJ70" s="66"/>
      <c r="AK70" s="66"/>
      <c r="AL70" s="66"/>
      <c r="AM70" s="66"/>
      <c r="AN70" s="66">
        <f t="shared" si="108"/>
        <v>0</v>
      </c>
      <c r="AO70" s="66"/>
      <c r="AP70" s="66"/>
      <c r="AQ70" s="66"/>
      <c r="AR70" s="66"/>
      <c r="AS70" s="66"/>
      <c r="AT70" s="66">
        <f t="shared" si="109"/>
        <v>0</v>
      </c>
      <c r="AU70" s="66"/>
      <c r="AV70" s="66"/>
      <c r="AW70" s="66"/>
      <c r="AX70" s="66"/>
      <c r="AY70" s="66"/>
      <c r="AZ70" s="66">
        <f t="shared" si="110"/>
        <v>0</v>
      </c>
      <c r="BA70" s="66"/>
      <c r="BB70" s="184" t="s">
        <v>247</v>
      </c>
    </row>
    <row r="71" spans="1:54" ht="20.100000000000001" customHeight="1" thickBot="1">
      <c r="A71" s="103" t="s">
        <v>136</v>
      </c>
      <c r="B71" s="68" t="str">
        <f>INDEX(TabInit,MATCH(A71,'3 - Référentiel LABEL ECOPROD '!$A$3:$A$108,0),2)</f>
        <v>Avez-vous interdit l'utilisation des jets privés et hélicoptères sur l'ensemble de votre production hors prise de vue ?</v>
      </c>
      <c r="C71" s="192"/>
      <c r="D71" s="164">
        <f>INDEX(TabInit,MATCH(A71,'3 - Référentiel LABEL ECOPROD '!$A$3:$A$108,0),3)</f>
        <v>0</v>
      </c>
      <c r="E71" s="37" t="str">
        <f t="shared" si="111"/>
        <v/>
      </c>
      <c r="F71" s="66">
        <f t="shared" si="112"/>
        <v>2</v>
      </c>
      <c r="G71" s="324">
        <f t="shared" si="113"/>
        <v>1</v>
      </c>
      <c r="H71" s="164">
        <f>IF('4 - Justificatifs LABEL ECOPROD'!J71&lt;&gt;"",'4 - Justificatifs LABEL ECOPROD'!J71,D71)</f>
        <v>0</v>
      </c>
      <c r="I71" s="49" t="str">
        <f t="shared" si="114"/>
        <v/>
      </c>
      <c r="J71" s="66">
        <f t="shared" si="115"/>
        <v>2</v>
      </c>
      <c r="K71" s="192"/>
      <c r="L71" s="164">
        <f>IF('4 - Justificatifs LABEL ECOPROD'!Y71&lt;&gt;"",'4 - Justificatifs LABEL ECOPROD'!Y71,IF('4 - Justificatifs LABEL ECOPROD'!J71&lt;&gt;"",Calculs!H71,Calculs!D71))</f>
        <v>0</v>
      </c>
      <c r="M71" s="49" t="str">
        <f t="shared" si="116"/>
        <v/>
      </c>
      <c r="N71" s="66">
        <f t="shared" si="117"/>
        <v>2</v>
      </c>
      <c r="O71" s="192"/>
      <c r="P71" s="164">
        <f>IF('4 - Justificatifs LABEL ECOPROD'!M71&lt;&gt;"",'4 - Justificatifs LABEL ECOPROD'!M71,IF('4 - Justificatifs LABEL ECOPROD'!Y71&lt;&gt;"",L71,IF('4 - Justificatifs LABEL ECOPROD'!J71&lt;&gt;"",Calculs!H71,Calculs!D71)))</f>
        <v>0</v>
      </c>
      <c r="Q71" s="49" t="str">
        <f t="shared" si="118"/>
        <v/>
      </c>
      <c r="R71" s="66">
        <f t="shared" si="119"/>
        <v>2</v>
      </c>
      <c r="S71" s="192"/>
      <c r="T71" s="65" t="str">
        <f t="shared" si="105"/>
        <v>G</v>
      </c>
      <c r="U71" s="62" t="str">
        <f t="shared" si="106"/>
        <v>3</v>
      </c>
      <c r="V71" s="66" t="s">
        <v>224</v>
      </c>
      <c r="W71" s="66" t="s">
        <v>224</v>
      </c>
      <c r="X71" s="66">
        <v>2</v>
      </c>
      <c r="Y71" s="66"/>
      <c r="Z71" s="66"/>
      <c r="AA71" s="66"/>
      <c r="AB71" s="66"/>
      <c r="AC71" s="66"/>
      <c r="AD71" s="66"/>
      <c r="AE71" s="66"/>
      <c r="AF71" s="66"/>
      <c r="AG71" s="66"/>
      <c r="AH71" s="66">
        <f t="shared" si="107"/>
        <v>0</v>
      </c>
      <c r="AI71" s="66"/>
      <c r="AJ71" s="66"/>
      <c r="AK71" s="66"/>
      <c r="AL71" s="66"/>
      <c r="AM71" s="66"/>
      <c r="AN71" s="66">
        <f t="shared" si="108"/>
        <v>0</v>
      </c>
      <c r="AO71" s="66"/>
      <c r="AP71" s="66"/>
      <c r="AQ71" s="66"/>
      <c r="AR71" s="66"/>
      <c r="AS71" s="66"/>
      <c r="AT71" s="66">
        <f t="shared" si="109"/>
        <v>0</v>
      </c>
      <c r="AU71" s="66"/>
      <c r="AV71" s="66"/>
      <c r="AW71" s="66"/>
      <c r="AX71" s="66"/>
      <c r="AY71" s="66"/>
      <c r="AZ71" s="66">
        <f t="shared" si="110"/>
        <v>0</v>
      </c>
      <c r="BA71" s="66"/>
      <c r="BB71" s="184" t="s">
        <v>247</v>
      </c>
    </row>
    <row r="72" spans="1:54" ht="20.100000000000001" customHeight="1" thickBot="1">
      <c r="A72" s="97" t="s">
        <v>139</v>
      </c>
      <c r="B72" s="64" t="str">
        <f>INDEX(TabInit,MATCH(A72,'3 - Référentiel LABEL ECOPROD '!$A$3:$A$108,0),2)</f>
        <v>Avez-vous encouragé l'équipe à utiliser les mobilités douces ou à faire du covoiturage en fournissant des informations sur les options existantes, et en en mettant en place au besoin ?</v>
      </c>
      <c r="C72" s="192"/>
      <c r="D72" s="165">
        <f>INDEX(TabInit,MATCH(A72,'3 - Référentiel LABEL ECOPROD '!$A$3:$A$108,0),3)</f>
        <v>0</v>
      </c>
      <c r="E72" s="38" t="str">
        <f t="shared" si="111"/>
        <v/>
      </c>
      <c r="F72" s="66">
        <f t="shared" si="112"/>
        <v>4</v>
      </c>
      <c r="G72" s="324">
        <f t="shared" si="113"/>
        <v>1</v>
      </c>
      <c r="H72" s="165">
        <f>IF('4 - Justificatifs LABEL ECOPROD'!J72&lt;&gt;"",'4 - Justificatifs LABEL ECOPROD'!J72,D72)</f>
        <v>0</v>
      </c>
      <c r="I72" s="49" t="str">
        <f t="shared" si="114"/>
        <v/>
      </c>
      <c r="J72" s="66">
        <f t="shared" si="115"/>
        <v>4</v>
      </c>
      <c r="K72" s="192"/>
      <c r="L72" s="165">
        <f>IF('4 - Justificatifs LABEL ECOPROD'!Y72&lt;&gt;"",'4 - Justificatifs LABEL ECOPROD'!Y72,IF('4 - Justificatifs LABEL ECOPROD'!J72&lt;&gt;"",Calculs!H72,Calculs!D72))</f>
        <v>0</v>
      </c>
      <c r="M72" s="49" t="str">
        <f t="shared" si="116"/>
        <v/>
      </c>
      <c r="N72" s="66">
        <f t="shared" si="117"/>
        <v>4</v>
      </c>
      <c r="O72" s="192"/>
      <c r="P72" s="165">
        <f>IF('4 - Justificatifs LABEL ECOPROD'!M72&lt;&gt;"",'4 - Justificatifs LABEL ECOPROD'!M72,IF('4 - Justificatifs LABEL ECOPROD'!Y72&lt;&gt;"",L72,IF('4 - Justificatifs LABEL ECOPROD'!J72&lt;&gt;"",Calculs!H72,Calculs!D72)))</f>
        <v>0</v>
      </c>
      <c r="Q72" s="49" t="str">
        <f t="shared" si="118"/>
        <v/>
      </c>
      <c r="R72" s="66">
        <f t="shared" si="119"/>
        <v>4</v>
      </c>
      <c r="S72" s="192"/>
      <c r="T72" s="65" t="str">
        <f t="shared" si="105"/>
        <v>G</v>
      </c>
      <c r="U72" s="62" t="str">
        <f t="shared" si="106"/>
        <v>4</v>
      </c>
      <c r="V72" s="66"/>
      <c r="W72" s="66" t="s">
        <v>243</v>
      </c>
      <c r="X72" s="66">
        <v>4</v>
      </c>
      <c r="Y72" s="66"/>
      <c r="Z72" s="66"/>
      <c r="AA72" s="66"/>
      <c r="AB72" s="66"/>
      <c r="AC72" s="66"/>
      <c r="AD72" s="66"/>
      <c r="AE72" s="66"/>
      <c r="AF72" s="66"/>
      <c r="AG72" s="66"/>
      <c r="AH72" s="66">
        <f t="shared" si="107"/>
        <v>0</v>
      </c>
      <c r="AI72" s="66"/>
      <c r="AJ72" s="66"/>
      <c r="AK72" s="66"/>
      <c r="AL72" s="66"/>
      <c r="AM72" s="66"/>
      <c r="AN72" s="66">
        <f t="shared" si="108"/>
        <v>0</v>
      </c>
      <c r="AO72" s="66"/>
      <c r="AP72" s="66"/>
      <c r="AQ72" s="66"/>
      <c r="AR72" s="66"/>
      <c r="AS72" s="66"/>
      <c r="AT72" s="66">
        <f t="shared" si="109"/>
        <v>0</v>
      </c>
      <c r="AU72" s="66"/>
      <c r="AV72" s="66"/>
      <c r="AW72" s="66"/>
      <c r="AX72" s="66"/>
      <c r="AY72" s="66"/>
      <c r="AZ72" s="66">
        <f t="shared" si="110"/>
        <v>0</v>
      </c>
      <c r="BA72" s="66"/>
      <c r="BB72" s="184" t="s">
        <v>247</v>
      </c>
    </row>
    <row r="73" spans="1:54" ht="20.100000000000001" customHeight="1" thickBot="1">
      <c r="A73" s="92" t="s">
        <v>510</v>
      </c>
      <c r="B73" s="93" t="str">
        <f>INDEX(TabInit,MATCH(A73,'3 - Référentiel LABEL ECOPROD '!$A$3:$A$108,0),2)</f>
        <v>Avez-vous organisé le gardiennage des camions, ou stocké le matériel sur les lieux de tournage, afin d’éviter les déplacements inutiles ?</v>
      </c>
      <c r="C73" s="192"/>
      <c r="D73" s="165">
        <f>INDEX(TabInit,MATCH(A73,'3 - Référentiel LABEL ECOPROD '!$A$3:$A$108,0),3)</f>
        <v>0</v>
      </c>
      <c r="E73" s="38" t="str">
        <f t="shared" si="111"/>
        <v/>
      </c>
      <c r="F73" s="66">
        <f t="shared" si="112"/>
        <v>1</v>
      </c>
      <c r="G73" s="324">
        <f t="shared" si="113"/>
        <v>1</v>
      </c>
      <c r="H73" s="165">
        <f>IF('4 - Justificatifs LABEL ECOPROD'!J73&lt;&gt;"",'4 - Justificatifs LABEL ECOPROD'!J73,D73)</f>
        <v>0</v>
      </c>
      <c r="I73" s="49" t="str">
        <f t="shared" si="114"/>
        <v/>
      </c>
      <c r="J73" s="66">
        <f t="shared" si="115"/>
        <v>1</v>
      </c>
      <c r="K73" s="192"/>
      <c r="L73" s="165">
        <f>IF('4 - Justificatifs LABEL ECOPROD'!Y73&lt;&gt;"",'4 - Justificatifs LABEL ECOPROD'!Y73,IF('4 - Justificatifs LABEL ECOPROD'!J73&lt;&gt;"",Calculs!H73,Calculs!D73))</f>
        <v>0</v>
      </c>
      <c r="M73" s="49" t="str">
        <f t="shared" si="116"/>
        <v/>
      </c>
      <c r="N73" s="66">
        <f t="shared" si="117"/>
        <v>1</v>
      </c>
      <c r="O73" s="192"/>
      <c r="P73" s="165">
        <f>IF('4 - Justificatifs LABEL ECOPROD'!M73&lt;&gt;"",'4 - Justificatifs LABEL ECOPROD'!M73,IF('4 - Justificatifs LABEL ECOPROD'!Y73&lt;&gt;"",L73,IF('4 - Justificatifs LABEL ECOPROD'!J73&lt;&gt;"",Calculs!H73,Calculs!D73)))</f>
        <v>0</v>
      </c>
      <c r="Q73" s="49" t="str">
        <f t="shared" si="118"/>
        <v/>
      </c>
      <c r="R73" s="66">
        <f t="shared" si="119"/>
        <v>1</v>
      </c>
      <c r="S73" s="192"/>
      <c r="T73" s="65" t="str">
        <f t="shared" si="105"/>
        <v>G</v>
      </c>
      <c r="U73" s="62" t="str">
        <f t="shared" si="106"/>
        <v>5</v>
      </c>
      <c r="V73" s="66"/>
      <c r="W73" s="66" t="s">
        <v>224</v>
      </c>
      <c r="X73" s="66">
        <v>1</v>
      </c>
      <c r="Y73" s="66"/>
      <c r="Z73" s="66"/>
      <c r="AA73" s="66"/>
      <c r="AB73" s="66"/>
      <c r="AC73" s="66"/>
      <c r="AD73" s="66"/>
      <c r="AE73" s="66"/>
      <c r="AF73" s="66"/>
      <c r="AG73" s="66"/>
      <c r="AH73" s="66">
        <f t="shared" si="107"/>
        <v>0</v>
      </c>
      <c r="AI73" s="66"/>
      <c r="AJ73" s="66"/>
      <c r="AK73" s="66"/>
      <c r="AL73" s="66"/>
      <c r="AM73" s="66"/>
      <c r="AN73" s="66">
        <f t="shared" si="108"/>
        <v>0</v>
      </c>
      <c r="AO73" s="66"/>
      <c r="AP73" s="66"/>
      <c r="AQ73" s="66"/>
      <c r="AR73" s="66"/>
      <c r="AS73" s="66"/>
      <c r="AT73" s="66">
        <f t="shared" si="109"/>
        <v>0</v>
      </c>
      <c r="AU73" s="66"/>
      <c r="AV73" s="66"/>
      <c r="AW73" s="66"/>
      <c r="AX73" s="66"/>
      <c r="AY73" s="66"/>
      <c r="AZ73" s="66">
        <f t="shared" si="110"/>
        <v>0</v>
      </c>
      <c r="BA73" s="66"/>
      <c r="BB73" s="183" t="s">
        <v>255</v>
      </c>
    </row>
    <row r="74" spans="1:54" ht="20.100000000000001" customHeight="1" thickBot="1">
      <c r="A74" s="102" t="s">
        <v>545</v>
      </c>
      <c r="B74" s="76" t="str">
        <f>INDEX(TabInit,MATCH(A74,'3 - Référentiel LABEL ECOPROD '!$A$3:$A$108,0),2)</f>
        <v xml:space="preserve">Est-ce que la majorité des véhicules (hors véhicules utilitaires) loués par la production étaient des véhicules électriques, hybrides ou à carburant alternatif ? </v>
      </c>
      <c r="C74" s="192"/>
      <c r="D74" s="165">
        <f>INDEX(TabInit,MATCH(A74,'3 - Référentiel LABEL ECOPROD '!$A$3:$A$108,0),3)</f>
        <v>0</v>
      </c>
      <c r="E74" s="38" t="str">
        <f t="shared" si="111"/>
        <v/>
      </c>
      <c r="F74" s="66">
        <f t="shared" si="112"/>
        <v>2</v>
      </c>
      <c r="G74" s="324">
        <f t="shared" si="113"/>
        <v>1</v>
      </c>
      <c r="H74" s="165">
        <f>IF('4 - Justificatifs LABEL ECOPROD'!J74&lt;&gt;"",'4 - Justificatifs LABEL ECOPROD'!J74,D74)</f>
        <v>0</v>
      </c>
      <c r="I74" s="49" t="str">
        <f t="shared" si="114"/>
        <v/>
      </c>
      <c r="J74" s="66">
        <f t="shared" si="115"/>
        <v>2</v>
      </c>
      <c r="K74" s="192"/>
      <c r="L74" s="165">
        <f>IF('4 - Justificatifs LABEL ECOPROD'!Y74&lt;&gt;"",'4 - Justificatifs LABEL ECOPROD'!Y74,IF('4 - Justificatifs LABEL ECOPROD'!J74&lt;&gt;"",Calculs!H74,Calculs!D74))</f>
        <v>0</v>
      </c>
      <c r="M74" s="49" t="str">
        <f t="shared" si="116"/>
        <v/>
      </c>
      <c r="N74" s="66">
        <f t="shared" si="117"/>
        <v>2</v>
      </c>
      <c r="O74" s="192"/>
      <c r="P74" s="165">
        <f>IF('4 - Justificatifs LABEL ECOPROD'!M74&lt;&gt;"",'4 - Justificatifs LABEL ECOPROD'!M74,IF('4 - Justificatifs LABEL ECOPROD'!Y74&lt;&gt;"",L74,IF('4 - Justificatifs LABEL ECOPROD'!J74&lt;&gt;"",Calculs!H74,Calculs!D74)))</f>
        <v>0</v>
      </c>
      <c r="Q74" s="49" t="str">
        <f t="shared" si="118"/>
        <v/>
      </c>
      <c r="R74" s="66">
        <f t="shared" si="119"/>
        <v>2</v>
      </c>
      <c r="S74" s="192"/>
      <c r="T74" s="65" t="str">
        <f t="shared" si="105"/>
        <v>G</v>
      </c>
      <c r="U74" s="62" t="str">
        <f t="shared" si="106"/>
        <v>6</v>
      </c>
      <c r="V74" s="66"/>
      <c r="W74" s="66" t="s">
        <v>224</v>
      </c>
      <c r="X74" s="66">
        <v>2</v>
      </c>
      <c r="Y74" s="66"/>
      <c r="Z74" s="66"/>
      <c r="AA74" s="66"/>
      <c r="AB74" s="66"/>
      <c r="AC74" s="66"/>
      <c r="AD74" s="66"/>
      <c r="AE74" s="66"/>
      <c r="AF74" s="66"/>
      <c r="AG74" s="66"/>
      <c r="AH74" s="66">
        <f t="shared" si="107"/>
        <v>0</v>
      </c>
      <c r="AI74" s="66"/>
      <c r="AJ74" s="66"/>
      <c r="AK74" s="66"/>
      <c r="AL74" s="66"/>
      <c r="AM74" s="66"/>
      <c r="AN74" s="66">
        <f t="shared" si="108"/>
        <v>0</v>
      </c>
      <c r="AO74" s="66"/>
      <c r="AP74" s="66"/>
      <c r="AQ74" s="66"/>
      <c r="AR74" s="66"/>
      <c r="AS74" s="66"/>
      <c r="AT74" s="66">
        <f t="shared" si="109"/>
        <v>0</v>
      </c>
      <c r="AU74" s="66"/>
      <c r="AV74" s="66"/>
      <c r="AW74" s="66"/>
      <c r="AX74" s="66"/>
      <c r="AY74" s="66"/>
      <c r="AZ74" s="66">
        <f t="shared" si="110"/>
        <v>0</v>
      </c>
      <c r="BA74" s="66"/>
      <c r="BB74" s="183" t="s">
        <v>254</v>
      </c>
    </row>
    <row r="75" spans="1:54" ht="20.100000000000001" customHeight="1" thickBot="1">
      <c r="A75" s="78" t="s">
        <v>142</v>
      </c>
      <c r="B75" s="79"/>
      <c r="C75" s="197"/>
      <c r="D75" s="199"/>
      <c r="E75" s="48" t="str">
        <f>IF(AND(Z75&lt;&gt;0,D75="OUI"),Z75,IF(AND(AA75&lt;&gt;0,D75="OUI"),AA75,IF(D75="OUI",X75,IF(D75="NON",Y75,""))))</f>
        <v/>
      </c>
      <c r="F75" s="58"/>
      <c r="G75" s="324" t="str">
        <f t="shared" ref="G75:G106" si="120">IF(D75="","",IF(D75&lt;&gt;0,"",1))</f>
        <v/>
      </c>
      <c r="H75" s="199"/>
      <c r="I75" s="48" t="str">
        <f>IF(AND(AC75&lt;&gt;0,H75="OUI"),AC75,IF(AND(F75&lt;&gt;0,H75="OUI"),F75,IF(H75="OUI",AA75,IF(H75="NON",AB75,""))))</f>
        <v/>
      </c>
      <c r="J75" s="58"/>
      <c r="K75" s="197"/>
      <c r="L75" s="199"/>
      <c r="M75" s="48"/>
      <c r="N75" s="58"/>
      <c r="O75" s="197"/>
      <c r="P75" s="199"/>
      <c r="Q75" s="48"/>
      <c r="R75" s="58"/>
      <c r="S75" s="197"/>
      <c r="T75" s="145" t="s">
        <v>238</v>
      </c>
      <c r="U75" s="58">
        <v>0</v>
      </c>
      <c r="V75" s="342"/>
      <c r="W75" s="342"/>
      <c r="X75" s="58"/>
      <c r="Y75" s="58"/>
      <c r="Z75" s="58"/>
      <c r="AA75" s="58"/>
      <c r="AB75" s="58"/>
      <c r="AC75" s="58">
        <f>SUMIF($T$3:$T$108,T75,$X$3:$X$108)+SUMIF($T$3:$T$108,T75,$Y$3:$Y$108)</f>
        <v>35</v>
      </c>
      <c r="AD75" s="58">
        <f>SUMIF($T$3:$T$108,$T75,$F$3:$F$108)</f>
        <v>35</v>
      </c>
      <c r="AE75" s="58">
        <f>SUMIF($T$3:$T$108,$T75,$E$3:$E$108)-AG75-SUMIFS($E$3:$E$108,$T$3:$T$108,$T75,$AB$3:$AB$108,"&gt;0")</f>
        <v>0</v>
      </c>
      <c r="AF75" s="351">
        <f>AE75/AD75</f>
        <v>0</v>
      </c>
      <c r="AG75" s="58">
        <f>SUMIFS($E$3:$E$108,$T$3:$T$108,$T75,$AA$3:$AA$108,"&gt;0")</f>
        <v>0</v>
      </c>
      <c r="AH75" s="58"/>
      <c r="AI75" s="352">
        <f>SUMIF($T$3:$T$108,$T75,$AH$3:$AH$108)</f>
        <v>0</v>
      </c>
      <c r="AJ75" s="58">
        <f>SUMIF($T$3:$T$108,$T75,$J$3:$J$108)</f>
        <v>35</v>
      </c>
      <c r="AK75" s="58">
        <f>SUMIF($T$3:$T$108,$T75,$I$3:$I$108)-AM75-SUMIFS($I$3:$I$108,$T$3:$T$108,$T75,$AB$3:$AB$108,"&gt;0")</f>
        <v>0</v>
      </c>
      <c r="AL75" s="351">
        <f>AK75/AJ75</f>
        <v>0</v>
      </c>
      <c r="AM75" s="58">
        <f>SUMIFS($I$3:$I$108,$T$3:$T$108,$T75,$AA$3:$AA$108,"&gt;0")</f>
        <v>0</v>
      </c>
      <c r="AN75" s="58"/>
      <c r="AO75" s="352">
        <f>SUMIF($T$3:$T$108,$T75,$AN$3:$AN$108)</f>
        <v>0</v>
      </c>
      <c r="AP75" s="58">
        <f>SUMIF($T$3:$T$108,$T75,$R$3:$R$108)</f>
        <v>35</v>
      </c>
      <c r="AQ75" s="58">
        <f>SUMIF($T$3:$T$108,$T75,$M$3:$M$108)-AS75-SUMIFS($M$3:$M$108,$T$3:$T$108,$T75,$AB$3:$AB$108,"&gt;0")</f>
        <v>0</v>
      </c>
      <c r="AR75" s="351">
        <f>AQ75/AP75</f>
        <v>0</v>
      </c>
      <c r="AS75" s="58">
        <f>SUMIFS($M$3:$M$108,$T$3:$T$108,$T75,$AA$3:$AA$108,"&gt;0")</f>
        <v>0</v>
      </c>
      <c r="AT75" s="58"/>
      <c r="AU75" s="352">
        <f>SUMIF($T$3:$T$108,$T75,$AT$3:$AT$108)</f>
        <v>0</v>
      </c>
      <c r="AV75" s="58">
        <f>SUMIF($T$3:$T$108,$T75,$N$3:$N$108)</f>
        <v>35</v>
      </c>
      <c r="AW75" s="58">
        <f>SUMIF($T$3:$T$108,$T75,$Q$3:$Q$108)-AY75-SUMIFS($Q$3:$Q$108,$T$3:$T$108,$T75,$AB$3:$AB$108,"&gt;0")</f>
        <v>0</v>
      </c>
      <c r="AX75" s="351">
        <f>AW75/AV75</f>
        <v>0</v>
      </c>
      <c r="AY75" s="58">
        <f>SUMIFS($Q$3:$Q$108,$T$3:$T$108,$T75,$AA$3:$AA$108,"&gt;0")</f>
        <v>0</v>
      </c>
      <c r="AZ75" s="58"/>
      <c r="BA75" s="352">
        <f>SUMIF($T$3:$T$108,$T75,$AT$3:$AT$108)</f>
        <v>0</v>
      </c>
      <c r="BB75" s="190"/>
    </row>
    <row r="76" spans="1:54" ht="20.100000000000001" customHeight="1" thickBot="1">
      <c r="A76" s="86" t="s">
        <v>143</v>
      </c>
      <c r="B76" s="87"/>
      <c r="C76" s="194"/>
      <c r="D76" s="200"/>
      <c r="E76" s="51" t="str">
        <f>IF(AND(Z76&lt;&gt;0,D76="OUI"),Z76,IF(AND(AA76&lt;&gt;0,D76="OUI"),AA76,IF(D76="OUI",X76,IF(D76="NON",Y76,""))))</f>
        <v/>
      </c>
      <c r="F76" s="89"/>
      <c r="G76" s="324" t="str">
        <f t="shared" si="120"/>
        <v/>
      </c>
      <c r="H76" s="200"/>
      <c r="I76" s="51" t="str">
        <f>IF(AND(AC76&lt;&gt;0,H76="OUI"),AC76,IF(AND(F76&lt;&gt;0,H76="OUI"),F76,IF(H76="OUI",AA76,IF(H76="NON",AB76,""))))</f>
        <v/>
      </c>
      <c r="J76" s="89"/>
      <c r="K76" s="194"/>
      <c r="L76" s="200"/>
      <c r="M76" s="51"/>
      <c r="N76" s="89"/>
      <c r="O76" s="194"/>
      <c r="P76" s="200"/>
      <c r="Q76" s="51"/>
      <c r="R76" s="89"/>
      <c r="S76" s="194"/>
      <c r="T76" s="146"/>
      <c r="U76" s="88"/>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191"/>
    </row>
    <row r="77" spans="1:54" ht="20.100000000000001" customHeight="1" thickBot="1">
      <c r="A77" s="105" t="s">
        <v>144</v>
      </c>
      <c r="B77" s="106" t="str">
        <f>INDEX(TabInit,MATCH(A77,'3 - Référentiel LABEL ECOPROD '!$A$3:$A$108,0),2)</f>
        <v>Avez-vous mis en place un plan de gestion responsable, de réduction et de tri des déchets produits durant le cycle de production sur tous les sites et studios utilisés ?</v>
      </c>
      <c r="C77" s="192"/>
      <c r="D77" s="164">
        <f>INDEX(TabInit,MATCH(A77,'3 - Référentiel LABEL ECOPROD '!$A$3:$A$108,0),3)</f>
        <v>0</v>
      </c>
      <c r="E77" s="37" t="str">
        <f t="shared" ref="E77:E79" si="121">IF(AND($Z77&lt;&gt;0,D77="OUI"),$Z77,IF(AND($AA77&lt;&gt;0,D77="OUI"),$AA77,IF(D77="OUI",$X77,IF(D77="NON",$Y77,""))))</f>
        <v/>
      </c>
      <c r="F77" s="66">
        <f t="shared" ref="F77:F79" si="122">IF(D77&lt;&gt;"N/A",$X77+$Y77,0)</f>
        <v>5</v>
      </c>
      <c r="G77" s="324">
        <f t="shared" si="120"/>
        <v>1</v>
      </c>
      <c r="H77" s="164">
        <f>IF('4 - Justificatifs LABEL ECOPROD'!J77&lt;&gt;"",'4 - Justificatifs LABEL ECOPROD'!J77,D77)</f>
        <v>0</v>
      </c>
      <c r="I77" s="132" t="str">
        <f t="shared" ref="I77:I79" si="123">IF(AND($Z77&lt;&gt;0,H77="OUI"),$Z77,IF(AND($AA77&lt;&gt;0,H77="OUI"),$AA77,IF(H77="OUI",$X77,IF(H77="NON",$Y77,""))))</f>
        <v/>
      </c>
      <c r="J77" s="66">
        <f t="shared" ref="J77:J79" si="124">IF(H77&lt;&gt;"N/A",$X77+$Y77,0)</f>
        <v>5</v>
      </c>
      <c r="K77" s="192"/>
      <c r="L77" s="164">
        <f>IF('4 - Justificatifs LABEL ECOPROD'!Y77&lt;&gt;"",'4 - Justificatifs LABEL ECOPROD'!Y77,IF('4 - Justificatifs LABEL ECOPROD'!J77&lt;&gt;"",Calculs!H77,Calculs!D77))</f>
        <v>0</v>
      </c>
      <c r="M77" s="132" t="str">
        <f t="shared" ref="M77:M79" si="125">IF(AND($Z77&lt;&gt;0,L77="OUI"),$Z77,IF(AND($AA77&lt;&gt;0,L77="OUI"),$AA77,IF(L77="OUI",$X77,IF(L77="NON",$Y77,""))))</f>
        <v/>
      </c>
      <c r="N77" s="66">
        <f t="shared" ref="N77:N79" si="126">IF(L77&lt;&gt;"N/A",$X77+$Y77,0)</f>
        <v>5</v>
      </c>
      <c r="O77" s="192"/>
      <c r="P77" s="164">
        <f>IF('4 - Justificatifs LABEL ECOPROD'!M77&lt;&gt;"",'4 - Justificatifs LABEL ECOPROD'!M77,IF('4 - Justificatifs LABEL ECOPROD'!Y77&lt;&gt;"",L77,IF('4 - Justificatifs LABEL ECOPROD'!J77&lt;&gt;"",Calculs!H77,Calculs!D77)))</f>
        <v>0</v>
      </c>
      <c r="Q77" s="132" t="str">
        <f t="shared" ref="Q77:Q79" si="127">IF(AND($Z77&lt;&gt;0,P77="OUI"),$Z77,IF(AND($AA77&lt;&gt;0,P77="OUI"),$AA77,IF(P77="OUI",$X77,IF(P77="NON",$Y77,""))))</f>
        <v/>
      </c>
      <c r="R77" s="66">
        <f t="shared" ref="R77:R79" si="128">IF(P77&lt;&gt;"N/A",$X77+$Y77,0)</f>
        <v>5</v>
      </c>
      <c r="S77" s="192"/>
      <c r="T77" s="65" t="str">
        <f>LEFT(A77,1)</f>
        <v>H</v>
      </c>
      <c r="U77" s="62" t="str">
        <f>RIGHT(A77,(LEN(A77)-1))</f>
        <v>1</v>
      </c>
      <c r="V77" s="66" t="s">
        <v>224</v>
      </c>
      <c r="W77" s="66" t="s">
        <v>226</v>
      </c>
      <c r="X77" s="66">
        <v>5</v>
      </c>
      <c r="Y77" s="66"/>
      <c r="Z77" s="66"/>
      <c r="AA77" s="66"/>
      <c r="AB77" s="66"/>
      <c r="AC77" s="66"/>
      <c r="AD77" s="91"/>
      <c r="AE77" s="91"/>
      <c r="AF77" s="91"/>
      <c r="AG77" s="91"/>
      <c r="AH77" s="66">
        <f t="shared" ref="AH77:AH79" si="129">IF(E77="",0,$AB77*E77)</f>
        <v>0</v>
      </c>
      <c r="AI77" s="66"/>
      <c r="AJ77" s="66"/>
      <c r="AK77" s="66"/>
      <c r="AL77" s="66"/>
      <c r="AM77" s="66"/>
      <c r="AN77" s="66">
        <f t="shared" ref="AN77:AN79" si="130">IF(I77="",0,$AB77*I77)</f>
        <v>0</v>
      </c>
      <c r="AO77" s="66"/>
      <c r="AP77" s="66"/>
      <c r="AQ77" s="66"/>
      <c r="AR77" s="66"/>
      <c r="AS77" s="66"/>
      <c r="AT77" s="66">
        <f t="shared" ref="AT77:AT79" si="131">IF(M77="",0,$AB77*M77)</f>
        <v>0</v>
      </c>
      <c r="AU77" s="66"/>
      <c r="AV77" s="66"/>
      <c r="AW77" s="66"/>
      <c r="AX77" s="66"/>
      <c r="AY77" s="66"/>
      <c r="AZ77" s="66">
        <f t="shared" ref="AZ77:AZ79" si="132">IF(Q77="",0,$AB77*Q77)</f>
        <v>0</v>
      </c>
      <c r="BA77" s="66"/>
      <c r="BB77" s="182" t="s">
        <v>290</v>
      </c>
    </row>
    <row r="78" spans="1:54" ht="20.100000000000001" customHeight="1" thickBot="1">
      <c r="A78" s="97" t="s">
        <v>147</v>
      </c>
      <c r="B78" s="64" t="str">
        <f>INDEX(TabInit,MATCH(A78,'3 - Référentiel LABEL ECOPROD '!$A$3:$A$108,0),2)</f>
        <v>Avez-vous fait le suivi des volumes de l'intégralité des déchets de production ?</v>
      </c>
      <c r="C78" s="192"/>
      <c r="D78" s="165">
        <f>INDEX(TabInit,MATCH(A78,'3 - Référentiel LABEL ECOPROD '!$A$3:$A$108,0),3)</f>
        <v>0</v>
      </c>
      <c r="E78" s="38" t="str">
        <f t="shared" si="121"/>
        <v/>
      </c>
      <c r="F78" s="66">
        <f t="shared" si="122"/>
        <v>2</v>
      </c>
      <c r="G78" s="324">
        <f t="shared" si="120"/>
        <v>1</v>
      </c>
      <c r="H78" s="165">
        <f>IF('4 - Justificatifs LABEL ECOPROD'!J78&lt;&gt;"",'4 - Justificatifs LABEL ECOPROD'!J78,D78)</f>
        <v>0</v>
      </c>
      <c r="I78" s="49" t="str">
        <f t="shared" si="123"/>
        <v/>
      </c>
      <c r="J78" s="66">
        <f t="shared" si="124"/>
        <v>2</v>
      </c>
      <c r="K78" s="192"/>
      <c r="L78" s="165">
        <f>IF('4 - Justificatifs LABEL ECOPROD'!Y78&lt;&gt;"",'4 - Justificatifs LABEL ECOPROD'!Y78,IF('4 - Justificatifs LABEL ECOPROD'!J78&lt;&gt;"",Calculs!H78,Calculs!D78))</f>
        <v>0</v>
      </c>
      <c r="M78" s="49" t="str">
        <f t="shared" si="125"/>
        <v/>
      </c>
      <c r="N78" s="66">
        <f t="shared" si="126"/>
        <v>2</v>
      </c>
      <c r="O78" s="192"/>
      <c r="P78" s="165">
        <f>IF('4 - Justificatifs LABEL ECOPROD'!M78&lt;&gt;"",'4 - Justificatifs LABEL ECOPROD'!M78,IF('4 - Justificatifs LABEL ECOPROD'!Y78&lt;&gt;"",L78,IF('4 - Justificatifs LABEL ECOPROD'!J78&lt;&gt;"",Calculs!H78,Calculs!D78)))</f>
        <v>0</v>
      </c>
      <c r="Q78" s="49" t="str">
        <f t="shared" si="127"/>
        <v/>
      </c>
      <c r="R78" s="66">
        <f t="shared" si="128"/>
        <v>2</v>
      </c>
      <c r="S78" s="192"/>
      <c r="T78" s="65" t="str">
        <f>LEFT(A78,1)</f>
        <v>H</v>
      </c>
      <c r="U78" s="62" t="str">
        <f>RIGHT(A78,(LEN(A78)-1))</f>
        <v>2</v>
      </c>
      <c r="V78" s="66"/>
      <c r="W78" s="66" t="s">
        <v>243</v>
      </c>
      <c r="X78" s="66">
        <v>2</v>
      </c>
      <c r="Y78" s="66"/>
      <c r="Z78" s="66"/>
      <c r="AA78" s="66"/>
      <c r="AB78" s="66"/>
      <c r="AC78" s="66"/>
      <c r="AD78" s="66"/>
      <c r="AE78" s="66"/>
      <c r="AF78" s="66"/>
      <c r="AG78" s="66"/>
      <c r="AH78" s="66">
        <f t="shared" si="129"/>
        <v>0</v>
      </c>
      <c r="AI78" s="66"/>
      <c r="AJ78" s="66"/>
      <c r="AK78" s="66"/>
      <c r="AL78" s="66"/>
      <c r="AM78" s="66"/>
      <c r="AN78" s="66">
        <f t="shared" si="130"/>
        <v>0</v>
      </c>
      <c r="AO78" s="66"/>
      <c r="AP78" s="66"/>
      <c r="AQ78" s="66"/>
      <c r="AR78" s="66"/>
      <c r="AS78" s="66"/>
      <c r="AT78" s="66">
        <f t="shared" si="131"/>
        <v>0</v>
      </c>
      <c r="AU78" s="66"/>
      <c r="AV78" s="66"/>
      <c r="AW78" s="66"/>
      <c r="AX78" s="66"/>
      <c r="AY78" s="66"/>
      <c r="AZ78" s="66">
        <f t="shared" si="132"/>
        <v>0</v>
      </c>
      <c r="BA78" s="66"/>
      <c r="BB78" s="184" t="s">
        <v>247</v>
      </c>
    </row>
    <row r="79" spans="1:54" ht="20.100000000000001" customHeight="1" thickBot="1">
      <c r="A79" s="92" t="s">
        <v>149</v>
      </c>
      <c r="B79" s="93" t="str">
        <f>INDEX(TabInit,MATCH(A79,'3 - Référentiel LABEL ECOPROD '!$A$3:$A$108,0),2)</f>
        <v>Avez-vous sensibilisé vos équipes à la gestion des déchets, notamment au travers d'une signalisation qui rappelle les consignes de tri pour le compostage et/ou le recyclage ?</v>
      </c>
      <c r="C79" s="192"/>
      <c r="D79" s="165">
        <f>INDEX(TabInit,MATCH(A79,'3 - Référentiel LABEL ECOPROD '!$A$3:$A$108,0),3)</f>
        <v>0</v>
      </c>
      <c r="E79" s="38" t="str">
        <f t="shared" si="121"/>
        <v/>
      </c>
      <c r="F79" s="66">
        <f t="shared" si="122"/>
        <v>3</v>
      </c>
      <c r="G79" s="324">
        <f t="shared" si="120"/>
        <v>1</v>
      </c>
      <c r="H79" s="165">
        <f>IF('4 - Justificatifs LABEL ECOPROD'!J79&lt;&gt;"",'4 - Justificatifs LABEL ECOPROD'!J79,D79)</f>
        <v>0</v>
      </c>
      <c r="I79" s="49" t="str">
        <f t="shared" si="123"/>
        <v/>
      </c>
      <c r="J79" s="66">
        <f t="shared" si="124"/>
        <v>3</v>
      </c>
      <c r="K79" s="192"/>
      <c r="L79" s="165">
        <f>IF('4 - Justificatifs LABEL ECOPROD'!Y79&lt;&gt;"",'4 - Justificatifs LABEL ECOPROD'!Y79,IF('4 - Justificatifs LABEL ECOPROD'!J79&lt;&gt;"",Calculs!H79,Calculs!D79))</f>
        <v>0</v>
      </c>
      <c r="M79" s="49" t="str">
        <f t="shared" si="125"/>
        <v/>
      </c>
      <c r="N79" s="66">
        <f t="shared" si="126"/>
        <v>3</v>
      </c>
      <c r="O79" s="192"/>
      <c r="P79" s="165">
        <f>IF('4 - Justificatifs LABEL ECOPROD'!M79&lt;&gt;"",'4 - Justificatifs LABEL ECOPROD'!M79,IF('4 - Justificatifs LABEL ECOPROD'!Y79&lt;&gt;"",L79,IF('4 - Justificatifs LABEL ECOPROD'!J79&lt;&gt;"",Calculs!H79,Calculs!D79)))</f>
        <v>0</v>
      </c>
      <c r="Q79" s="49" t="str">
        <f t="shared" si="127"/>
        <v/>
      </c>
      <c r="R79" s="66">
        <f t="shared" si="128"/>
        <v>3</v>
      </c>
      <c r="S79" s="192"/>
      <c r="T79" s="65" t="str">
        <f>LEFT(A79,1)</f>
        <v>H</v>
      </c>
      <c r="U79" s="62" t="str">
        <f>RIGHT(A79,(LEN(A79)-1))</f>
        <v>3</v>
      </c>
      <c r="V79" s="66"/>
      <c r="W79" s="66" t="s">
        <v>243</v>
      </c>
      <c r="X79" s="66">
        <v>3</v>
      </c>
      <c r="Y79" s="66"/>
      <c r="Z79" s="66"/>
      <c r="AA79" s="66"/>
      <c r="AB79" s="66"/>
      <c r="AC79" s="66"/>
      <c r="AD79" s="66"/>
      <c r="AE79" s="66"/>
      <c r="AF79" s="66"/>
      <c r="AG79" s="66"/>
      <c r="AH79" s="66">
        <f t="shared" si="129"/>
        <v>0</v>
      </c>
      <c r="AI79" s="66"/>
      <c r="AJ79" s="66"/>
      <c r="AK79" s="66"/>
      <c r="AL79" s="66"/>
      <c r="AM79" s="66"/>
      <c r="AN79" s="66">
        <f t="shared" si="130"/>
        <v>0</v>
      </c>
      <c r="AO79" s="66"/>
      <c r="AP79" s="66"/>
      <c r="AQ79" s="66"/>
      <c r="AR79" s="66"/>
      <c r="AS79" s="66"/>
      <c r="AT79" s="66">
        <f t="shared" si="131"/>
        <v>0</v>
      </c>
      <c r="AU79" s="66"/>
      <c r="AV79" s="66"/>
      <c r="AW79" s="66"/>
      <c r="AX79" s="66"/>
      <c r="AY79" s="66"/>
      <c r="AZ79" s="66">
        <f t="shared" si="132"/>
        <v>0</v>
      </c>
      <c r="BA79" s="66"/>
      <c r="BB79" s="184" t="s">
        <v>247</v>
      </c>
    </row>
    <row r="80" spans="1:54" ht="20.100000000000001" customHeight="1" thickBot="1">
      <c r="A80" s="86" t="s">
        <v>151</v>
      </c>
      <c r="B80" s="87"/>
      <c r="C80" s="194"/>
      <c r="D80" s="42"/>
      <c r="E80" s="42" t="str">
        <f>IF(AND(Z80&lt;&gt;0,D80="OUI"),Z80,IF(AND(AA80&lt;&gt;0,D80="OUI"),AA80,IF(D80="OUI",X80,IF(D80="NON",Y80,""))))</f>
        <v/>
      </c>
      <c r="F80" s="89"/>
      <c r="G80" s="324" t="str">
        <f t="shared" si="120"/>
        <v/>
      </c>
      <c r="H80" s="42"/>
      <c r="I80" s="42"/>
      <c r="J80" s="89"/>
      <c r="K80" s="194"/>
      <c r="L80" s="42"/>
      <c r="M80" s="42"/>
      <c r="N80" s="89"/>
      <c r="O80" s="194"/>
      <c r="P80" s="42"/>
      <c r="Q80" s="42"/>
      <c r="R80" s="89"/>
      <c r="S80" s="194"/>
      <c r="T80" s="146"/>
      <c r="U80" s="88"/>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191"/>
    </row>
    <row r="81" spans="1:54" ht="20.100000000000001" customHeight="1" thickBot="1">
      <c r="A81" s="90" t="s">
        <v>152</v>
      </c>
      <c r="B81" s="76" t="str">
        <f>INDEX(TabInit,MATCH(A81,'3 - Référentiel LABEL ECOPROD '!$A$3:$A$108,0),2)</f>
        <v>Avez-vous choisi des hébergements accessibles en mobilités douces ou dans un rayon de 15 km autour du lieu de tournage ?</v>
      </c>
      <c r="C81" s="192"/>
      <c r="D81" s="165">
        <f>INDEX(TabInit,MATCH(A81,'3 - Référentiel LABEL ECOPROD '!$A$3:$A$108,0),3)</f>
        <v>0</v>
      </c>
      <c r="E81" s="38" t="str">
        <f t="shared" ref="E81:E82" si="133">IF(AND($Z81&lt;&gt;0,D81="OUI"),$Z81,IF(AND($AA81&lt;&gt;0,D81="OUI"),$AA81,IF(D81="OUI",$X81,IF(D81="NON",$Y81,""))))</f>
        <v/>
      </c>
      <c r="F81" s="66">
        <f t="shared" ref="F81:F82" si="134">IF(D81&lt;&gt;"N/A",$X81+$Y81,0)</f>
        <v>4</v>
      </c>
      <c r="G81" s="324">
        <f t="shared" si="120"/>
        <v>1</v>
      </c>
      <c r="H81" s="165">
        <f>IF('4 - Justificatifs LABEL ECOPROD'!J81&lt;&gt;"",'4 - Justificatifs LABEL ECOPROD'!J81,D81)</f>
        <v>0</v>
      </c>
      <c r="I81" s="49" t="str">
        <f t="shared" ref="I81:I82" si="135">IF(AND($Z81&lt;&gt;0,H81="OUI"),$Z81,IF(AND($AA81&lt;&gt;0,H81="OUI"),$AA81,IF(H81="OUI",$X81,IF(H81="NON",$Y81,""))))</f>
        <v/>
      </c>
      <c r="J81" s="66">
        <f t="shared" ref="J81:J82" si="136">IF(H81&lt;&gt;"N/A",$X81+$Y81,0)</f>
        <v>4</v>
      </c>
      <c r="K81" s="192"/>
      <c r="L81" s="165">
        <f>IF('4 - Justificatifs LABEL ECOPROD'!Y81&lt;&gt;"",'4 - Justificatifs LABEL ECOPROD'!Y81,IF('4 - Justificatifs LABEL ECOPROD'!J81&lt;&gt;"",Calculs!H81,Calculs!D81))</f>
        <v>0</v>
      </c>
      <c r="M81" s="49" t="str">
        <f t="shared" ref="M81:M82" si="137">IF(AND($Z81&lt;&gt;0,L81="OUI"),$Z81,IF(AND($AA81&lt;&gt;0,L81="OUI"),$AA81,IF(L81="OUI",$X81,IF(L81="NON",$Y81,""))))</f>
        <v/>
      </c>
      <c r="N81" s="66">
        <f t="shared" ref="N81:N82" si="138">IF(L81&lt;&gt;"N/A",$X81+$Y81,0)</f>
        <v>4</v>
      </c>
      <c r="O81" s="192"/>
      <c r="P81" s="165">
        <f>IF('4 - Justificatifs LABEL ECOPROD'!M81&lt;&gt;"",'4 - Justificatifs LABEL ECOPROD'!M81,IF('4 - Justificatifs LABEL ECOPROD'!Y81&lt;&gt;"",L81,IF('4 - Justificatifs LABEL ECOPROD'!J81&lt;&gt;"",Calculs!H81,Calculs!D81)))</f>
        <v>0</v>
      </c>
      <c r="Q81" s="49" t="str">
        <f t="shared" ref="Q81:Q82" si="139">IF(AND($Z81&lt;&gt;0,P81="OUI"),$Z81,IF(AND($AA81&lt;&gt;0,P81="OUI"),$AA81,IF(P81="OUI",$X81,IF(P81="NON",$Y81,""))))</f>
        <v/>
      </c>
      <c r="R81" s="66">
        <f t="shared" ref="R81:R82" si="140">IF(P81&lt;&gt;"N/A",$X81+$Y81,0)</f>
        <v>4</v>
      </c>
      <c r="S81" s="192"/>
      <c r="T81" s="65" t="str">
        <f>LEFT(A81,1)</f>
        <v>H</v>
      </c>
      <c r="U81" s="62" t="str">
        <f>RIGHT(A81,(LEN(A81)-1))</f>
        <v>4</v>
      </c>
      <c r="V81" s="66"/>
      <c r="W81" s="66" t="s">
        <v>224</v>
      </c>
      <c r="X81" s="66">
        <v>4</v>
      </c>
      <c r="Y81" s="66"/>
      <c r="Z81" s="66"/>
      <c r="AA81" s="66"/>
      <c r="AB81" s="66"/>
      <c r="AC81" s="66"/>
      <c r="AD81" s="66"/>
      <c r="AE81" s="66"/>
      <c r="AF81" s="66"/>
      <c r="AG81" s="66"/>
      <c r="AH81" s="66">
        <f t="shared" ref="AH81:AH82" si="141">IF(E81="",0,$AB81*E81)</f>
        <v>0</v>
      </c>
      <c r="AI81" s="66"/>
      <c r="AJ81" s="66"/>
      <c r="AK81" s="66"/>
      <c r="AL81" s="66"/>
      <c r="AM81" s="66"/>
      <c r="AN81" s="66">
        <f t="shared" ref="AN81:AN82" si="142">IF(I81="",0,$AB81*I81)</f>
        <v>0</v>
      </c>
      <c r="AO81" s="66"/>
      <c r="AP81" s="66"/>
      <c r="AQ81" s="66"/>
      <c r="AR81" s="66"/>
      <c r="AS81" s="66"/>
      <c r="AT81" s="66">
        <f t="shared" ref="AT81:AT82" si="143">IF(M81="",0,$AB81*M81)</f>
        <v>0</v>
      </c>
      <c r="AU81" s="66"/>
      <c r="AV81" s="66"/>
      <c r="AW81" s="66"/>
      <c r="AX81" s="66"/>
      <c r="AY81" s="66"/>
      <c r="AZ81" s="66">
        <f t="shared" ref="AZ81:AZ82" si="144">IF(Q81="",0,$AB81*Q81)</f>
        <v>0</v>
      </c>
      <c r="BA81" s="66"/>
      <c r="BB81" s="183" t="s">
        <v>256</v>
      </c>
    </row>
    <row r="82" spans="1:54" ht="20.100000000000001" customHeight="1" thickBot="1">
      <c r="A82" s="92" t="s">
        <v>154</v>
      </c>
      <c r="B82" s="93" t="str">
        <f>INDEX(TabInit,MATCH(A82,'3 - Référentiel LABEL ECOPROD '!$A$3:$A$108,0),2)</f>
        <v>Avez-vous choisi des hébergements avec des programmes environnementaux clairement définis et mis en œuvre, voire porteurs d'un label ?</v>
      </c>
      <c r="C82" s="192"/>
      <c r="D82" s="165">
        <f>INDEX(TabInit,MATCH(A82,'3 - Référentiel LABEL ECOPROD '!$A$3:$A$108,0),3)</f>
        <v>0</v>
      </c>
      <c r="E82" s="38" t="str">
        <f t="shared" si="133"/>
        <v/>
      </c>
      <c r="F82" s="66">
        <f t="shared" si="134"/>
        <v>2</v>
      </c>
      <c r="G82" s="324">
        <f t="shared" si="120"/>
        <v>1</v>
      </c>
      <c r="H82" s="165">
        <f>IF('4 - Justificatifs LABEL ECOPROD'!J82&lt;&gt;"",'4 - Justificatifs LABEL ECOPROD'!J82,D82)</f>
        <v>0</v>
      </c>
      <c r="I82" s="49" t="str">
        <f t="shared" si="135"/>
        <v/>
      </c>
      <c r="J82" s="66">
        <f t="shared" si="136"/>
        <v>2</v>
      </c>
      <c r="K82" s="192"/>
      <c r="L82" s="165">
        <f>IF('4 - Justificatifs LABEL ECOPROD'!Y82&lt;&gt;"",'4 - Justificatifs LABEL ECOPROD'!Y82,IF('4 - Justificatifs LABEL ECOPROD'!J82&lt;&gt;"",Calculs!H82,Calculs!D82))</f>
        <v>0</v>
      </c>
      <c r="M82" s="49" t="str">
        <f t="shared" si="137"/>
        <v/>
      </c>
      <c r="N82" s="66">
        <f t="shared" si="138"/>
        <v>2</v>
      </c>
      <c r="O82" s="192"/>
      <c r="P82" s="165">
        <f>IF('4 - Justificatifs LABEL ECOPROD'!M82&lt;&gt;"",'4 - Justificatifs LABEL ECOPROD'!M82,IF('4 - Justificatifs LABEL ECOPROD'!Y82&lt;&gt;"",L82,IF('4 - Justificatifs LABEL ECOPROD'!J82&lt;&gt;"",Calculs!H82,Calculs!D82)))</f>
        <v>0</v>
      </c>
      <c r="Q82" s="49" t="str">
        <f t="shared" si="139"/>
        <v/>
      </c>
      <c r="R82" s="66">
        <f t="shared" si="140"/>
        <v>2</v>
      </c>
      <c r="S82" s="192"/>
      <c r="T82" s="65" t="str">
        <f>LEFT(A82,1)</f>
        <v>H</v>
      </c>
      <c r="U82" s="62" t="str">
        <f>RIGHT(A82,(LEN(A82)-1))</f>
        <v>5</v>
      </c>
      <c r="V82" s="66"/>
      <c r="W82" s="66" t="s">
        <v>224</v>
      </c>
      <c r="X82" s="66">
        <v>2</v>
      </c>
      <c r="Y82" s="66"/>
      <c r="Z82" s="66"/>
      <c r="AA82" s="66"/>
      <c r="AB82" s="66"/>
      <c r="AC82" s="66"/>
      <c r="AD82" s="66"/>
      <c r="AE82" s="66"/>
      <c r="AF82" s="66"/>
      <c r="AG82" s="66"/>
      <c r="AH82" s="66">
        <f t="shared" si="141"/>
        <v>0</v>
      </c>
      <c r="AI82" s="66"/>
      <c r="AJ82" s="66"/>
      <c r="AK82" s="66"/>
      <c r="AL82" s="66"/>
      <c r="AM82" s="66"/>
      <c r="AN82" s="66">
        <f t="shared" si="142"/>
        <v>0</v>
      </c>
      <c r="AO82" s="66"/>
      <c r="AP82" s="66"/>
      <c r="AQ82" s="66"/>
      <c r="AR82" s="66"/>
      <c r="AS82" s="66"/>
      <c r="AT82" s="66">
        <f t="shared" si="143"/>
        <v>0</v>
      </c>
      <c r="AU82" s="66"/>
      <c r="AV82" s="66"/>
      <c r="AW82" s="66"/>
      <c r="AX82" s="66"/>
      <c r="AY82" s="66"/>
      <c r="AZ82" s="66">
        <f t="shared" si="144"/>
        <v>0</v>
      </c>
      <c r="BA82" s="66"/>
      <c r="BB82" s="183" t="s">
        <v>256</v>
      </c>
    </row>
    <row r="83" spans="1:54" ht="20.100000000000001" customHeight="1" thickBot="1">
      <c r="A83" s="86" t="s">
        <v>156</v>
      </c>
      <c r="B83" s="87"/>
      <c r="C83" s="194"/>
      <c r="D83" s="42"/>
      <c r="E83" s="42" t="str">
        <f>IF(AND(Z83&lt;&gt;0,D83="OUI"),Z83,IF(AND(AA83&lt;&gt;0,D83="OUI"),AA83,IF(D83="OUI",X83,IF(D83="NON",Y83,""))))</f>
        <v/>
      </c>
      <c r="F83" s="89"/>
      <c r="G83" s="324" t="str">
        <f t="shared" si="120"/>
        <v/>
      </c>
      <c r="H83" s="42"/>
      <c r="I83" s="42"/>
      <c r="J83" s="89"/>
      <c r="K83" s="194"/>
      <c r="L83" s="42"/>
      <c r="M83" s="42"/>
      <c r="N83" s="89"/>
      <c r="O83" s="194"/>
      <c r="P83" s="42"/>
      <c r="Q83" s="42"/>
      <c r="R83" s="89"/>
      <c r="S83" s="194"/>
      <c r="T83" s="146"/>
      <c r="U83" s="88"/>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191"/>
    </row>
    <row r="84" spans="1:54" ht="20.100000000000001" customHeight="1" thickBot="1">
      <c r="A84" s="105" t="s">
        <v>157</v>
      </c>
      <c r="B84" s="106" t="str">
        <f>INDEX(TabInit,MATCH(A84,'3 - Référentiel LABEL ECOPROD '!$A$3:$A$108,0),2)</f>
        <v>Avez-vous mis en place des mesures de réduction drastique des produits en plastique à usage unique ?</v>
      </c>
      <c r="C84" s="192"/>
      <c r="D84" s="164">
        <f>INDEX(TabInit,MATCH(A84,'3 - Référentiel LABEL ECOPROD '!$A$3:$A$108,0),3)</f>
        <v>0</v>
      </c>
      <c r="E84" s="37" t="str">
        <f t="shared" ref="E84:E88" si="145">IF(AND($Z84&lt;&gt;0,D84="OUI"),$Z84,IF(AND($AA84&lt;&gt;0,D84="OUI"),$AA84,IF(D84="OUI",$X84,IF(D84="NON",$Y84,""))))</f>
        <v/>
      </c>
      <c r="F84" s="66">
        <f t="shared" ref="F84:F88" si="146">IF(D84&lt;&gt;"N/A",$X84+$Y84,0)</f>
        <v>4</v>
      </c>
      <c r="G84" s="324">
        <f t="shared" si="120"/>
        <v>1</v>
      </c>
      <c r="H84" s="164">
        <f>IF('4 - Justificatifs LABEL ECOPROD'!J84&lt;&gt;"",'4 - Justificatifs LABEL ECOPROD'!J84,D84)</f>
        <v>0</v>
      </c>
      <c r="I84" s="37" t="str">
        <f t="shared" ref="I84:I88" si="147">IF(AND($Z84&lt;&gt;0,H84="OUI"),$Z84,IF(AND($AA84&lt;&gt;0,H84="OUI"),$AA84,IF(H84="OUI",$X84,IF(H84="NON",$Y84,""))))</f>
        <v/>
      </c>
      <c r="J84" s="66">
        <f t="shared" ref="J84:J88" si="148">IF(H84&lt;&gt;"N/A",$X84+$Y84,0)</f>
        <v>4</v>
      </c>
      <c r="K84" s="192"/>
      <c r="L84" s="164">
        <f>IF('4 - Justificatifs LABEL ECOPROD'!Y84&lt;&gt;"",'4 - Justificatifs LABEL ECOPROD'!Y84,IF('4 - Justificatifs LABEL ECOPROD'!J84&lt;&gt;"",Calculs!H84,Calculs!D84))</f>
        <v>0</v>
      </c>
      <c r="M84" s="37" t="str">
        <f t="shared" ref="M84:M88" si="149">IF(AND($Z84&lt;&gt;0,L84="OUI"),$Z84,IF(AND($AA84&lt;&gt;0,L84="OUI"),$AA84,IF(L84="OUI",$X84,IF(L84="NON",$Y84,""))))</f>
        <v/>
      </c>
      <c r="N84" s="66">
        <f t="shared" ref="N84:N88" si="150">IF(L84&lt;&gt;"N/A",$X84+$Y84,0)</f>
        <v>4</v>
      </c>
      <c r="O84" s="192"/>
      <c r="P84" s="164">
        <f>IF('4 - Justificatifs LABEL ECOPROD'!M84&lt;&gt;"",'4 - Justificatifs LABEL ECOPROD'!M84,IF('4 - Justificatifs LABEL ECOPROD'!Y84&lt;&gt;"",L84,IF('4 - Justificatifs LABEL ECOPROD'!J84&lt;&gt;"",Calculs!H84,Calculs!D84)))</f>
        <v>0</v>
      </c>
      <c r="Q84" s="37" t="str">
        <f t="shared" ref="Q84:Q88" si="151">IF(AND($Z84&lt;&gt;0,P84="OUI"),$Z84,IF(AND($AA84&lt;&gt;0,P84="OUI"),$AA84,IF(P84="OUI",$X84,IF(P84="NON",$Y84,""))))</f>
        <v/>
      </c>
      <c r="R84" s="66">
        <f t="shared" ref="R84:R88" si="152">IF(P84&lt;&gt;"N/A",$X84+$Y84,0)</f>
        <v>4</v>
      </c>
      <c r="S84" s="192"/>
      <c r="T84" s="65" t="str">
        <f>LEFT(A84,1)</f>
        <v>H</v>
      </c>
      <c r="U84" s="62" t="str">
        <f>RIGHT(A84,(LEN(A84)-1))</f>
        <v>6</v>
      </c>
      <c r="V84" s="66" t="s">
        <v>224</v>
      </c>
      <c r="W84" s="66" t="s">
        <v>226</v>
      </c>
      <c r="X84" s="66">
        <v>4</v>
      </c>
      <c r="Y84" s="66"/>
      <c r="Z84" s="66"/>
      <c r="AA84" s="66"/>
      <c r="AB84" s="66"/>
      <c r="AC84" s="66"/>
      <c r="AD84" s="66"/>
      <c r="AE84" s="66"/>
      <c r="AF84" s="66"/>
      <c r="AG84" s="66"/>
      <c r="AH84" s="66">
        <f t="shared" ref="AH84:AH88" si="153">IF(E84="",0,$AB84*E84)</f>
        <v>0</v>
      </c>
      <c r="AI84" s="66"/>
      <c r="AJ84" s="66"/>
      <c r="AK84" s="66"/>
      <c r="AL84" s="66"/>
      <c r="AM84" s="66"/>
      <c r="AN84" s="66">
        <f t="shared" ref="AN84:AN88" si="154">IF(I84="",0,$AB84*I84)</f>
        <v>0</v>
      </c>
      <c r="AO84" s="66"/>
      <c r="AP84" s="66"/>
      <c r="AQ84" s="66"/>
      <c r="AR84" s="66"/>
      <c r="AS84" s="66"/>
      <c r="AT84" s="66">
        <f t="shared" ref="AT84:AT88" si="155">IF(M84="",0,$AB84*M84)</f>
        <v>0</v>
      </c>
      <c r="AU84" s="66"/>
      <c r="AV84" s="66"/>
      <c r="AW84" s="66"/>
      <c r="AX84" s="66"/>
      <c r="AY84" s="66"/>
      <c r="AZ84" s="66">
        <f t="shared" ref="AZ84:AZ88" si="156">IF(Q84="",0,$AB84*Q84)</f>
        <v>0</v>
      </c>
      <c r="BA84" s="66"/>
      <c r="BB84" s="183" t="s">
        <v>257</v>
      </c>
    </row>
    <row r="85" spans="1:54" ht="20.100000000000001" customHeight="1" thickBot="1">
      <c r="A85" s="103" t="s">
        <v>159</v>
      </c>
      <c r="B85" s="68" t="str">
        <f>INDEX(TabInit,MATCH(A85,'3 - Référentiel LABEL ECOPROD '!$A$3:$A$108,0),2)</f>
        <v>En cas d'offre de restauration :  
Un repas 100% végétarien 1 jour sur 5 (si les repas sont uniques) ou tous les jours (si possibilité de choisir entre plusieurs plats)
Et 
De la viande rouge au maximum 1 jour sur 5.</v>
      </c>
      <c r="C85" s="192"/>
      <c r="D85" s="164">
        <f>INDEX(TabInit,MATCH(A85,'3 - Référentiel LABEL ECOPROD '!$A$3:$A$108,0),3)</f>
        <v>0</v>
      </c>
      <c r="E85" s="37" t="str">
        <f t="shared" si="145"/>
        <v/>
      </c>
      <c r="F85" s="66">
        <f t="shared" si="146"/>
        <v>5</v>
      </c>
      <c r="G85" s="324">
        <f t="shared" si="120"/>
        <v>1</v>
      </c>
      <c r="H85" s="164">
        <f>IF('4 - Justificatifs LABEL ECOPROD'!J85&lt;&gt;"",'4 - Justificatifs LABEL ECOPROD'!J85,D85)</f>
        <v>0</v>
      </c>
      <c r="I85" s="37" t="str">
        <f t="shared" si="147"/>
        <v/>
      </c>
      <c r="J85" s="66">
        <f t="shared" si="148"/>
        <v>5</v>
      </c>
      <c r="K85" s="192"/>
      <c r="L85" s="164">
        <f>IF('4 - Justificatifs LABEL ECOPROD'!Y85&lt;&gt;"",'4 - Justificatifs LABEL ECOPROD'!Y85,IF('4 - Justificatifs LABEL ECOPROD'!J85&lt;&gt;"",Calculs!H85,Calculs!D85))</f>
        <v>0</v>
      </c>
      <c r="M85" s="37" t="str">
        <f t="shared" si="149"/>
        <v/>
      </c>
      <c r="N85" s="66">
        <f t="shared" si="150"/>
        <v>5</v>
      </c>
      <c r="O85" s="192"/>
      <c r="P85" s="164">
        <f>IF('4 - Justificatifs LABEL ECOPROD'!M85&lt;&gt;"",'4 - Justificatifs LABEL ECOPROD'!M85,IF('4 - Justificatifs LABEL ECOPROD'!Y85&lt;&gt;"",L85,IF('4 - Justificatifs LABEL ECOPROD'!J85&lt;&gt;"",Calculs!H85,Calculs!D85)))</f>
        <v>0</v>
      </c>
      <c r="Q85" s="37" t="str">
        <f t="shared" si="151"/>
        <v/>
      </c>
      <c r="R85" s="66">
        <f t="shared" si="152"/>
        <v>5</v>
      </c>
      <c r="S85" s="192"/>
      <c r="T85" s="65" t="str">
        <f>LEFT(A85,1)</f>
        <v>H</v>
      </c>
      <c r="U85" s="62" t="str">
        <f>RIGHT(A85,(LEN(A85)-1))</f>
        <v>7</v>
      </c>
      <c r="V85" s="66" t="s">
        <v>224</v>
      </c>
      <c r="W85" s="66" t="s">
        <v>224</v>
      </c>
      <c r="X85" s="66">
        <v>5</v>
      </c>
      <c r="Y85" s="66"/>
      <c r="Z85" s="66"/>
      <c r="AA85" s="66"/>
      <c r="AB85" s="66"/>
      <c r="AC85" s="66"/>
      <c r="AD85" s="66"/>
      <c r="AE85" s="66"/>
      <c r="AF85" s="66"/>
      <c r="AG85" s="66"/>
      <c r="AH85" s="66">
        <f t="shared" si="153"/>
        <v>0</v>
      </c>
      <c r="AI85" s="66"/>
      <c r="AJ85" s="66"/>
      <c r="AK85" s="66"/>
      <c r="AL85" s="66"/>
      <c r="AM85" s="66"/>
      <c r="AN85" s="66">
        <f t="shared" si="154"/>
        <v>0</v>
      </c>
      <c r="AO85" s="66"/>
      <c r="AP85" s="66"/>
      <c r="AQ85" s="66"/>
      <c r="AR85" s="66"/>
      <c r="AS85" s="66"/>
      <c r="AT85" s="66">
        <f t="shared" si="155"/>
        <v>0</v>
      </c>
      <c r="AU85" s="66"/>
      <c r="AV85" s="66"/>
      <c r="AW85" s="66"/>
      <c r="AX85" s="66"/>
      <c r="AY85" s="66"/>
      <c r="AZ85" s="66">
        <f t="shared" si="156"/>
        <v>0</v>
      </c>
      <c r="BA85" s="66"/>
      <c r="BB85" s="183" t="s">
        <v>257</v>
      </c>
    </row>
    <row r="86" spans="1:54" ht="20.100000000000001" customHeight="1" thickBot="1">
      <c r="A86" s="97" t="s">
        <v>161</v>
      </c>
      <c r="B86" s="64" t="str">
        <f>INDEX(TabInit,MATCH(A86,'3 - Référentiel LABEL ECOPROD '!$A$3:$A$108,0),2)</f>
        <v>En cas d'offre de restauration celle-ci était-elle majoritairement composé de produits locaux, de saison ou bio ?</v>
      </c>
      <c r="C86" s="192"/>
      <c r="D86" s="165">
        <f>INDEX(TabInit,MATCH(A86,'3 - Référentiel LABEL ECOPROD '!$A$3:$A$108,0),3)</f>
        <v>0</v>
      </c>
      <c r="E86" s="38" t="str">
        <f t="shared" si="145"/>
        <v/>
      </c>
      <c r="F86" s="66">
        <f t="shared" si="146"/>
        <v>4</v>
      </c>
      <c r="G86" s="324">
        <f t="shared" si="120"/>
        <v>1</v>
      </c>
      <c r="H86" s="165">
        <f>IF('4 - Justificatifs LABEL ECOPROD'!J86&lt;&gt;"",'4 - Justificatifs LABEL ECOPROD'!J86,D86)</f>
        <v>0</v>
      </c>
      <c r="I86" s="49" t="str">
        <f t="shared" si="147"/>
        <v/>
      </c>
      <c r="J86" s="66">
        <f t="shared" si="148"/>
        <v>4</v>
      </c>
      <c r="K86" s="192"/>
      <c r="L86" s="165">
        <f>IF('4 - Justificatifs LABEL ECOPROD'!Y86&lt;&gt;"",'4 - Justificatifs LABEL ECOPROD'!Y86,IF('4 - Justificatifs LABEL ECOPROD'!J86&lt;&gt;"",Calculs!H86,Calculs!D86))</f>
        <v>0</v>
      </c>
      <c r="M86" s="49" t="str">
        <f t="shared" si="149"/>
        <v/>
      </c>
      <c r="N86" s="66">
        <f t="shared" si="150"/>
        <v>4</v>
      </c>
      <c r="O86" s="192"/>
      <c r="P86" s="165">
        <f>IF('4 - Justificatifs LABEL ECOPROD'!M86&lt;&gt;"",'4 - Justificatifs LABEL ECOPROD'!M86,IF('4 - Justificatifs LABEL ECOPROD'!Y86&lt;&gt;"",L86,IF('4 - Justificatifs LABEL ECOPROD'!J86&lt;&gt;"",Calculs!H86,Calculs!D86)))</f>
        <v>0</v>
      </c>
      <c r="Q86" s="49" t="str">
        <f t="shared" si="151"/>
        <v/>
      </c>
      <c r="R86" s="66">
        <f t="shared" si="152"/>
        <v>4</v>
      </c>
      <c r="S86" s="192"/>
      <c r="T86" s="65" t="str">
        <f>LEFT(A86,1)</f>
        <v>H</v>
      </c>
      <c r="U86" s="62" t="str">
        <f>RIGHT(A86,(LEN(A86)-1))</f>
        <v>8</v>
      </c>
      <c r="V86" s="66"/>
      <c r="W86" s="66" t="s">
        <v>224</v>
      </c>
      <c r="X86" s="66">
        <v>4</v>
      </c>
      <c r="Y86" s="66"/>
      <c r="Z86" s="66"/>
      <c r="AA86" s="66"/>
      <c r="AB86" s="66"/>
      <c r="AC86" s="66"/>
      <c r="AD86" s="66"/>
      <c r="AE86" s="66"/>
      <c r="AF86" s="66"/>
      <c r="AG86" s="66"/>
      <c r="AH86" s="66">
        <f t="shared" si="153"/>
        <v>0</v>
      </c>
      <c r="AI86" s="66"/>
      <c r="AJ86" s="66"/>
      <c r="AK86" s="66"/>
      <c r="AL86" s="66"/>
      <c r="AM86" s="66"/>
      <c r="AN86" s="66">
        <f t="shared" si="154"/>
        <v>0</v>
      </c>
      <c r="AO86" s="66"/>
      <c r="AP86" s="66"/>
      <c r="AQ86" s="66"/>
      <c r="AR86" s="66"/>
      <c r="AS86" s="66"/>
      <c r="AT86" s="66">
        <f t="shared" si="155"/>
        <v>0</v>
      </c>
      <c r="AU86" s="66"/>
      <c r="AV86" s="66"/>
      <c r="AW86" s="66"/>
      <c r="AX86" s="66"/>
      <c r="AY86" s="66"/>
      <c r="AZ86" s="66">
        <f t="shared" si="156"/>
        <v>0</v>
      </c>
      <c r="BA86" s="66"/>
      <c r="BB86" s="183" t="s">
        <v>257</v>
      </c>
    </row>
    <row r="87" spans="1:54" ht="20.100000000000001" customHeight="1" thickBot="1">
      <c r="A87" s="92" t="s">
        <v>163</v>
      </c>
      <c r="B87" s="93" t="str">
        <f>INDEX(TabInit,MATCH(A87,'3 - Référentiel LABEL ECOPROD '!$A$3:$A$108,0),2)</f>
        <v>La table de régie propose-t-elle majoritairement des produits en vrac, bio, en circuit court et/ou de saison ?</v>
      </c>
      <c r="C87" s="192"/>
      <c r="D87" s="165">
        <f>INDEX(TabInit,MATCH(A87,'3 - Référentiel LABEL ECOPROD '!$A$3:$A$108,0),3)</f>
        <v>0</v>
      </c>
      <c r="E87" s="38" t="str">
        <f t="shared" si="145"/>
        <v/>
      </c>
      <c r="F87" s="66">
        <f t="shared" si="146"/>
        <v>3</v>
      </c>
      <c r="G87" s="324">
        <f t="shared" si="120"/>
        <v>1</v>
      </c>
      <c r="H87" s="165">
        <f>IF('4 - Justificatifs LABEL ECOPROD'!J87&lt;&gt;"",'4 - Justificatifs LABEL ECOPROD'!J87,D87)</f>
        <v>0</v>
      </c>
      <c r="I87" s="49" t="str">
        <f t="shared" si="147"/>
        <v/>
      </c>
      <c r="J87" s="66">
        <f t="shared" si="148"/>
        <v>3</v>
      </c>
      <c r="K87" s="192"/>
      <c r="L87" s="165">
        <f>IF('4 - Justificatifs LABEL ECOPROD'!Y87&lt;&gt;"",'4 - Justificatifs LABEL ECOPROD'!Y87,IF('4 - Justificatifs LABEL ECOPROD'!J87&lt;&gt;"",Calculs!H87,Calculs!D87))</f>
        <v>0</v>
      </c>
      <c r="M87" s="49" t="str">
        <f t="shared" si="149"/>
        <v/>
      </c>
      <c r="N87" s="66">
        <f t="shared" si="150"/>
        <v>3</v>
      </c>
      <c r="O87" s="192"/>
      <c r="P87" s="165">
        <f>IF('4 - Justificatifs LABEL ECOPROD'!M87&lt;&gt;"",'4 - Justificatifs LABEL ECOPROD'!M87,IF('4 - Justificatifs LABEL ECOPROD'!Y87&lt;&gt;"",L87,IF('4 - Justificatifs LABEL ECOPROD'!J87&lt;&gt;"",Calculs!H87,Calculs!D87)))</f>
        <v>0</v>
      </c>
      <c r="Q87" s="49" t="str">
        <f t="shared" si="151"/>
        <v/>
      </c>
      <c r="R87" s="66">
        <f t="shared" si="152"/>
        <v>3</v>
      </c>
      <c r="S87" s="192"/>
      <c r="T87" s="65" t="str">
        <f>LEFT(A87,1)</f>
        <v>H</v>
      </c>
      <c r="U87" s="62" t="str">
        <f>RIGHT(A87,(LEN(A87)-1))</f>
        <v>9</v>
      </c>
      <c r="V87" s="66"/>
      <c r="W87" s="66" t="s">
        <v>224</v>
      </c>
      <c r="X87" s="66">
        <v>3</v>
      </c>
      <c r="Y87" s="66"/>
      <c r="Z87" s="66"/>
      <c r="AA87" s="66"/>
      <c r="AB87" s="66"/>
      <c r="AC87" s="66"/>
      <c r="AD87" s="66"/>
      <c r="AE87" s="66"/>
      <c r="AF87" s="66"/>
      <c r="AG87" s="66"/>
      <c r="AH87" s="66">
        <f t="shared" si="153"/>
        <v>0</v>
      </c>
      <c r="AI87" s="66"/>
      <c r="AJ87" s="66"/>
      <c r="AK87" s="66"/>
      <c r="AL87" s="66"/>
      <c r="AM87" s="66"/>
      <c r="AN87" s="66">
        <f t="shared" si="154"/>
        <v>0</v>
      </c>
      <c r="AO87" s="66"/>
      <c r="AP87" s="66"/>
      <c r="AQ87" s="66"/>
      <c r="AR87" s="66"/>
      <c r="AS87" s="66"/>
      <c r="AT87" s="66">
        <f t="shared" si="155"/>
        <v>0</v>
      </c>
      <c r="AU87" s="66"/>
      <c r="AV87" s="66"/>
      <c r="AW87" s="66"/>
      <c r="AX87" s="66"/>
      <c r="AY87" s="66"/>
      <c r="AZ87" s="66">
        <f t="shared" si="156"/>
        <v>0</v>
      </c>
      <c r="BA87" s="66"/>
      <c r="BB87" s="183" t="s">
        <v>258</v>
      </c>
    </row>
    <row r="88" spans="1:54" ht="20.100000000000001" customHeight="1" thickBot="1">
      <c r="A88" s="102" t="s">
        <v>164</v>
      </c>
      <c r="B88" s="76" t="str">
        <f>INDEX(TabInit,MATCH(A88,'3 - Référentiel LABEL ECOPROD '!$A$3:$A$108,0),2)</f>
        <v>Les excédents de nourriture ont-ils majoritairement été donnés aux membres de l'équipe, à des banques alimentaires et/ou à des organisations caritatives locales ? Les aliments qui n'ont pu être donnés ont-ils été triés et compostés ?</v>
      </c>
      <c r="C88" s="192"/>
      <c r="D88" s="165">
        <f>INDEX(TabInit,MATCH(A88,'3 - Référentiel LABEL ECOPROD '!$A$3:$A$108,0),3)</f>
        <v>0</v>
      </c>
      <c r="E88" s="38" t="str">
        <f t="shared" si="145"/>
        <v/>
      </c>
      <c r="F88" s="66">
        <f t="shared" si="146"/>
        <v>3</v>
      </c>
      <c r="G88" s="324">
        <f t="shared" si="120"/>
        <v>1</v>
      </c>
      <c r="H88" s="165">
        <f>IF('4 - Justificatifs LABEL ECOPROD'!J88&lt;&gt;"",'4 - Justificatifs LABEL ECOPROD'!J88,D88)</f>
        <v>0</v>
      </c>
      <c r="I88" s="49" t="str">
        <f t="shared" si="147"/>
        <v/>
      </c>
      <c r="J88" s="66">
        <f t="shared" si="148"/>
        <v>3</v>
      </c>
      <c r="K88" s="192"/>
      <c r="L88" s="165">
        <f>IF('4 - Justificatifs LABEL ECOPROD'!Y88&lt;&gt;"",'4 - Justificatifs LABEL ECOPROD'!Y88,IF('4 - Justificatifs LABEL ECOPROD'!J88&lt;&gt;"",Calculs!H88,Calculs!D88))</f>
        <v>0</v>
      </c>
      <c r="M88" s="49" t="str">
        <f t="shared" si="149"/>
        <v/>
      </c>
      <c r="N88" s="66">
        <f t="shared" si="150"/>
        <v>3</v>
      </c>
      <c r="O88" s="192"/>
      <c r="P88" s="165">
        <f>IF('4 - Justificatifs LABEL ECOPROD'!M88&lt;&gt;"",'4 - Justificatifs LABEL ECOPROD'!M88,IF('4 - Justificatifs LABEL ECOPROD'!Y88&lt;&gt;"",L88,IF('4 - Justificatifs LABEL ECOPROD'!J88&lt;&gt;"",Calculs!H88,Calculs!D88)))</f>
        <v>0</v>
      </c>
      <c r="Q88" s="49" t="str">
        <f t="shared" si="151"/>
        <v/>
      </c>
      <c r="R88" s="66">
        <f t="shared" si="152"/>
        <v>3</v>
      </c>
      <c r="S88" s="192"/>
      <c r="T88" s="65" t="str">
        <f>LEFT(A88,1)</f>
        <v>H</v>
      </c>
      <c r="U88" s="62" t="str">
        <f>RIGHT(A88,(LEN(A88)-1))</f>
        <v>10</v>
      </c>
      <c r="V88" s="66"/>
      <c r="W88" s="66" t="s">
        <v>224</v>
      </c>
      <c r="X88" s="66">
        <v>3</v>
      </c>
      <c r="Y88" s="66"/>
      <c r="Z88" s="66"/>
      <c r="AA88" s="66"/>
      <c r="AB88" s="66"/>
      <c r="AC88" s="66"/>
      <c r="AD88" s="66"/>
      <c r="AE88" s="66"/>
      <c r="AF88" s="66"/>
      <c r="AG88" s="66"/>
      <c r="AH88" s="66">
        <f t="shared" si="153"/>
        <v>0</v>
      </c>
      <c r="AI88" s="66"/>
      <c r="AJ88" s="66"/>
      <c r="AK88" s="66"/>
      <c r="AL88" s="66"/>
      <c r="AM88" s="66"/>
      <c r="AN88" s="66">
        <f t="shared" si="154"/>
        <v>0</v>
      </c>
      <c r="AO88" s="66"/>
      <c r="AP88" s="66"/>
      <c r="AQ88" s="66"/>
      <c r="AR88" s="66"/>
      <c r="AS88" s="66"/>
      <c r="AT88" s="66">
        <f t="shared" si="155"/>
        <v>0</v>
      </c>
      <c r="AU88" s="66"/>
      <c r="AV88" s="66"/>
      <c r="AW88" s="66"/>
      <c r="AX88" s="66"/>
      <c r="AY88" s="66"/>
      <c r="AZ88" s="66">
        <f t="shared" si="156"/>
        <v>0</v>
      </c>
      <c r="BA88" s="66"/>
      <c r="BB88" s="183" t="s">
        <v>258</v>
      </c>
    </row>
    <row r="89" spans="1:54" ht="20.100000000000001" customHeight="1" thickBot="1">
      <c r="A89" s="78" t="s">
        <v>166</v>
      </c>
      <c r="B89" s="79"/>
      <c r="C89" s="197"/>
      <c r="D89" s="199"/>
      <c r="E89" s="48" t="str">
        <f>IF(AND(Z89&lt;&gt;0,D89="OUI"),Z89,IF(AND(AA89&lt;&gt;0,D89="OUI"),AA89,IF(D89="OUI",X89,IF(D89="NON",Y89,""))))</f>
        <v/>
      </c>
      <c r="F89" s="58"/>
      <c r="G89" s="324" t="str">
        <f t="shared" si="120"/>
        <v/>
      </c>
      <c r="H89" s="199"/>
      <c r="I89" s="48" t="str">
        <f>IF(AND(AC89&lt;&gt;0,H89="OUI"),AC89,IF(AND(F89&lt;&gt;0,H89="OUI"),F89,IF(H89="OUI",AA89,IF(H89="NON",AB89,""))))</f>
        <v/>
      </c>
      <c r="J89" s="58"/>
      <c r="K89" s="197"/>
      <c r="L89" s="199"/>
      <c r="M89" s="48"/>
      <c r="N89" s="58"/>
      <c r="O89" s="197"/>
      <c r="P89" s="199"/>
      <c r="Q89" s="48"/>
      <c r="R89" s="58"/>
      <c r="S89" s="197"/>
      <c r="T89" s="145" t="s">
        <v>223</v>
      </c>
      <c r="U89" s="58">
        <v>0</v>
      </c>
      <c r="V89" s="342"/>
      <c r="W89" s="342"/>
      <c r="X89" s="58"/>
      <c r="Y89" s="58"/>
      <c r="Z89" s="58"/>
      <c r="AA89" s="58"/>
      <c r="AB89" s="58"/>
      <c r="AC89" s="58">
        <f>SUMIF($T$3:$T$108,T89,$X$3:$X$108)+SUMIF($T$3:$T$108,T89,$Y$3:$Y$108)</f>
        <v>27</v>
      </c>
      <c r="AD89" s="58">
        <f>SUMIF($T$3:$T$108,$T89,$F$3:$F$108)</f>
        <v>27</v>
      </c>
      <c r="AE89" s="58">
        <f>SUMIF($T$3:$T$108,$T89,$E$3:$E$108)-AG89-SUMIFS($E$3:$E$108,$T$3:$T$108,$T89,$AB$3:$AB$108,"&gt;0")</f>
        <v>0</v>
      </c>
      <c r="AF89" s="351">
        <f>AE89/AD89</f>
        <v>0</v>
      </c>
      <c r="AG89" s="58">
        <f>SUMIFS($E$3:$E$108,$T$3:$T$108,$T89,$AA$3:$AA$108,"&gt;0")</f>
        <v>0</v>
      </c>
      <c r="AH89" s="58"/>
      <c r="AI89" s="352">
        <f>SUMIF($T$3:$T$108,$T89,$AH$3:$AH$108)</f>
        <v>0</v>
      </c>
      <c r="AJ89" s="58">
        <f>SUMIF($T$3:$T$108,$T89,$J$3:$J$108)</f>
        <v>27</v>
      </c>
      <c r="AK89" s="58">
        <f>SUMIF($T$3:$T$108,$T89,$I$3:$I$108)-AM89-SUMIFS($I$3:$I$108,$T$3:$T$108,$T89,$AB$3:$AB$108,"&gt;0")</f>
        <v>0</v>
      </c>
      <c r="AL89" s="351">
        <f>AK89/AJ89</f>
        <v>0</v>
      </c>
      <c r="AM89" s="58">
        <f>SUMIFS($I$3:$I$108,$T$3:$T$108,$T89,$AA$3:$AA$108,"&gt;0")</f>
        <v>0</v>
      </c>
      <c r="AN89" s="58"/>
      <c r="AO89" s="352">
        <f>SUMIF($T$3:$T$108,$T89,$AN$3:$AN$108)</f>
        <v>0</v>
      </c>
      <c r="AP89" s="58">
        <f>SUMIF($T$3:$T$108,$T89,$R$3:$R$108)</f>
        <v>27</v>
      </c>
      <c r="AQ89" s="58">
        <f>SUMIF($T$3:$T$108,$T89,$M$3:$M$108)-AS89-SUMIFS($M$3:$M$108,$T$3:$T$108,$T89,$AB$3:$AB$108,"&gt;0")</f>
        <v>0</v>
      </c>
      <c r="AR89" s="351">
        <f>AQ89/AP89</f>
        <v>0</v>
      </c>
      <c r="AS89" s="58">
        <f>SUMIFS($M$3:$M$108,$T$3:$T$108,$T89,$AA$3:$AA$108,"&gt;0")</f>
        <v>0</v>
      </c>
      <c r="AT89" s="58"/>
      <c r="AU89" s="352">
        <f>SUMIF($T$3:$T$108,$T89,$AT$3:$AT$108)</f>
        <v>0</v>
      </c>
      <c r="AV89" s="58">
        <f>SUMIF($T$3:$T$108,$T89,$N$3:$N$108)</f>
        <v>27</v>
      </c>
      <c r="AW89" s="58">
        <f>SUMIF($T$3:$T$108,$T89,$Q$3:$Q$108)-AY89-SUMIFS($Q$3:$Q$108,$T$3:$T$108,$T89,$AB$3:$AB$108,"&gt;0")</f>
        <v>0</v>
      </c>
      <c r="AX89" s="351">
        <f>AW89/AV89</f>
        <v>0</v>
      </c>
      <c r="AY89" s="58">
        <f>SUMIFS($Q$3:$Q$108,$T$3:$T$108,$T89,$AA$3:$AA$108,"&gt;0")</f>
        <v>0</v>
      </c>
      <c r="AZ89" s="58"/>
      <c r="BA89" s="352">
        <f>SUMIF($T$3:$T$108,$T89,$AT$3:$AT$108)</f>
        <v>0</v>
      </c>
      <c r="BB89" s="190"/>
    </row>
    <row r="90" spans="1:54" ht="20.100000000000001" customHeight="1" thickBot="1">
      <c r="A90" s="86" t="s">
        <v>167</v>
      </c>
      <c r="B90" s="87"/>
      <c r="C90" s="194"/>
      <c r="D90" s="200"/>
      <c r="E90" s="42" t="str">
        <f>IF(AND(Z90&lt;&gt;0,D90="OUI"),Z90,IF(AND(AA90&lt;&gt;0,D90="OUI"),AA90,IF(D90="OUI",X90,IF(D90="NON",Y90,""))))</f>
        <v/>
      </c>
      <c r="F90" s="89"/>
      <c r="G90" s="324" t="str">
        <f t="shared" si="120"/>
        <v/>
      </c>
      <c r="H90" s="200"/>
      <c r="I90" s="42" t="str">
        <f>IF(AND(AC90&lt;&gt;0,H90="OUI"),AC90,IF(AND(F90&lt;&gt;0,H90="OUI"),F90,IF(H90="OUI",AA90,IF(H90="NON",AB90,""))))</f>
        <v/>
      </c>
      <c r="J90" s="89"/>
      <c r="K90" s="194"/>
      <c r="L90" s="200"/>
      <c r="M90" s="42"/>
      <c r="N90" s="89"/>
      <c r="O90" s="194"/>
      <c r="P90" s="200"/>
      <c r="Q90" s="42"/>
      <c r="R90" s="89"/>
      <c r="S90" s="194"/>
      <c r="T90" s="146"/>
      <c r="U90" s="88"/>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191"/>
    </row>
    <row r="91" spans="1:54" ht="20.100000000000001" customHeight="1" thickBot="1">
      <c r="A91" s="109" t="s">
        <v>168</v>
      </c>
      <c r="B91" s="76" t="str">
        <f>INDEX(TabInit,MATCH(A91,'3 - Référentiel LABEL ECOPROD '!$A$3:$A$108,0),2)</f>
        <v>Pour les tournages en extérieur, avez-vous eu recours majoritairement à de la lumière naturelle plutôt que de la lumière artificielle ?</v>
      </c>
      <c r="C91" s="192"/>
      <c r="D91" s="165">
        <f>INDEX(TabInit,MATCH(A91,'3 - Référentiel LABEL ECOPROD '!$A$3:$A$108,0),3)</f>
        <v>0</v>
      </c>
      <c r="E91" s="38" t="str">
        <f t="shared" ref="E91:E93" si="157">IF(AND($Z91&lt;&gt;0,D91="OUI"),$Z91,IF(AND($AA91&lt;&gt;0,D91="OUI"),$AA91,IF(D91="OUI",$X91,IF(D91="NON",$Y91,""))))</f>
        <v/>
      </c>
      <c r="F91" s="66">
        <f t="shared" ref="F91:F93" si="158">IF(D91&lt;&gt;"N/A",$X91+$Y91,0)</f>
        <v>5</v>
      </c>
      <c r="G91" s="324">
        <f t="shared" si="120"/>
        <v>1</v>
      </c>
      <c r="H91" s="165">
        <f>IF('4 - Justificatifs LABEL ECOPROD'!J91&lt;&gt;"",'4 - Justificatifs LABEL ECOPROD'!J91,D91)</f>
        <v>0</v>
      </c>
      <c r="I91" s="138" t="str">
        <f t="shared" ref="I91:I93" si="159">IF(AND($Z91&lt;&gt;0,H91="OUI"),$Z91,IF(AND($AA91&lt;&gt;0,H91="OUI"),$AA91,IF(H91="OUI",$X91,IF(H91="NON",$Y91,""))))</f>
        <v/>
      </c>
      <c r="J91" s="66">
        <f t="shared" ref="J91:J93" si="160">IF(H91&lt;&gt;"N/A",$X91+$Y91,0)</f>
        <v>5</v>
      </c>
      <c r="K91" s="192"/>
      <c r="L91" s="165">
        <f>IF('4 - Justificatifs LABEL ECOPROD'!Y91&lt;&gt;"",'4 - Justificatifs LABEL ECOPROD'!Y91,IF('4 - Justificatifs LABEL ECOPROD'!J91&lt;&gt;"",Calculs!H91,Calculs!D91))</f>
        <v>0</v>
      </c>
      <c r="M91" s="138" t="str">
        <f t="shared" ref="M91:M93" si="161">IF(AND($Z91&lt;&gt;0,L91="OUI"),$Z91,IF(AND($AA91&lt;&gt;0,L91="OUI"),$AA91,IF(L91="OUI",$X91,IF(L91="NON",$Y91,""))))</f>
        <v/>
      </c>
      <c r="N91" s="66">
        <f t="shared" ref="N91:N93" si="162">IF(L91&lt;&gt;"N/A",$X91+$Y91,0)</f>
        <v>5</v>
      </c>
      <c r="O91" s="192"/>
      <c r="P91" s="165">
        <f>IF('4 - Justificatifs LABEL ECOPROD'!M91&lt;&gt;"",'4 - Justificatifs LABEL ECOPROD'!M91,IF('4 - Justificatifs LABEL ECOPROD'!Y91&lt;&gt;"",L91,IF('4 - Justificatifs LABEL ECOPROD'!J91&lt;&gt;"",Calculs!H91,Calculs!D91)))</f>
        <v>0</v>
      </c>
      <c r="Q91" s="138" t="str">
        <f t="shared" ref="Q91:Q93" si="163">IF(AND($Z91&lt;&gt;0,P91="OUI"),$Z91,IF(AND($AA91&lt;&gt;0,P91="OUI"),$AA91,IF(P91="OUI",$X91,IF(P91="NON",$Y91,""))))</f>
        <v/>
      </c>
      <c r="R91" s="66">
        <f t="shared" ref="R91:R93" si="164">IF(P91&lt;&gt;"N/A",$X91+$Y91,0)</f>
        <v>5</v>
      </c>
      <c r="S91" s="192"/>
      <c r="T91" s="65" t="str">
        <f>LEFT(A91,1)</f>
        <v>I</v>
      </c>
      <c r="U91" s="62" t="str">
        <f>RIGHT(A91,(LEN(A91)-1))</f>
        <v>1.1</v>
      </c>
      <c r="V91" s="66"/>
      <c r="W91" s="66" t="s">
        <v>224</v>
      </c>
      <c r="X91" s="66">
        <v>5</v>
      </c>
      <c r="Y91" s="66"/>
      <c r="Z91" s="66"/>
      <c r="AA91" s="66"/>
      <c r="AB91" s="66"/>
      <c r="AC91" s="66"/>
      <c r="AD91" s="66"/>
      <c r="AE91" s="66"/>
      <c r="AF91" s="66"/>
      <c r="AG91" s="66"/>
      <c r="AH91" s="66">
        <f t="shared" ref="AH91:AH93" si="165">IF(E91="",0,$AB91*E91)</f>
        <v>0</v>
      </c>
      <c r="AI91" s="66"/>
      <c r="AJ91" s="66"/>
      <c r="AK91" s="66"/>
      <c r="AL91" s="66"/>
      <c r="AM91" s="66"/>
      <c r="AN91" s="66">
        <f t="shared" ref="AN91:AN93" si="166">IF(I91="",0,$AB91*I91)</f>
        <v>0</v>
      </c>
      <c r="AO91" s="66"/>
      <c r="AP91" s="66"/>
      <c r="AQ91" s="66"/>
      <c r="AR91" s="66"/>
      <c r="AS91" s="66"/>
      <c r="AT91" s="66">
        <f t="shared" ref="AT91:AT93" si="167">IF(M91="",0,$AB91*M91)</f>
        <v>0</v>
      </c>
      <c r="AU91" s="66"/>
      <c r="AV91" s="66"/>
      <c r="AW91" s="66"/>
      <c r="AX91" s="66"/>
      <c r="AY91" s="66"/>
      <c r="AZ91" s="66">
        <f t="shared" ref="AZ91:AZ93" si="168">IF(Q91="",0,$AB91*Q91)</f>
        <v>0</v>
      </c>
      <c r="BA91" s="66"/>
      <c r="BB91" s="183" t="s">
        <v>258</v>
      </c>
    </row>
    <row r="92" spans="1:54" ht="20.100000000000001" customHeight="1" thickBot="1">
      <c r="A92" s="110" t="s">
        <v>170</v>
      </c>
      <c r="B92" s="64" t="str">
        <f>INDEX(TabInit,MATCH(A92,'3 - Référentiel LABEL ECOPROD '!$A$3:$A$108,0),2)</f>
        <v>La production s'est-elle assurée de recourir au maximum à des appareils d'éclairage écoénergétiques tels que des LEDs ?</v>
      </c>
      <c r="C92" s="192"/>
      <c r="D92" s="165">
        <f>INDEX(TabInit,MATCH(A92,'3 - Référentiel LABEL ECOPROD '!$A$3:$A$108,0),3)</f>
        <v>0</v>
      </c>
      <c r="E92" s="38" t="str">
        <f t="shared" si="157"/>
        <v/>
      </c>
      <c r="F92" s="66">
        <f t="shared" si="158"/>
        <v>3</v>
      </c>
      <c r="G92" s="324">
        <f t="shared" si="120"/>
        <v>1</v>
      </c>
      <c r="H92" s="165">
        <f>IF('4 - Justificatifs LABEL ECOPROD'!J92&lt;&gt;"",'4 - Justificatifs LABEL ECOPROD'!J92,D92)</f>
        <v>0</v>
      </c>
      <c r="I92" s="138" t="str">
        <f t="shared" si="159"/>
        <v/>
      </c>
      <c r="J92" s="66">
        <f t="shared" si="160"/>
        <v>3</v>
      </c>
      <c r="K92" s="192"/>
      <c r="L92" s="165">
        <f>IF('4 - Justificatifs LABEL ECOPROD'!Y92&lt;&gt;"",'4 - Justificatifs LABEL ECOPROD'!Y92,IF('4 - Justificatifs LABEL ECOPROD'!J92&lt;&gt;"",Calculs!H92,Calculs!D92))</f>
        <v>0</v>
      </c>
      <c r="M92" s="138" t="str">
        <f t="shared" si="161"/>
        <v/>
      </c>
      <c r="N92" s="66">
        <f t="shared" si="162"/>
        <v>3</v>
      </c>
      <c r="O92" s="192"/>
      <c r="P92" s="165">
        <f>IF('4 - Justificatifs LABEL ECOPROD'!M92&lt;&gt;"",'4 - Justificatifs LABEL ECOPROD'!M92,IF('4 - Justificatifs LABEL ECOPROD'!Y92&lt;&gt;"",L92,IF('4 - Justificatifs LABEL ECOPROD'!J92&lt;&gt;"",Calculs!H92,Calculs!D92)))</f>
        <v>0</v>
      </c>
      <c r="Q92" s="138" t="str">
        <f t="shared" si="163"/>
        <v/>
      </c>
      <c r="R92" s="66">
        <f t="shared" si="164"/>
        <v>3</v>
      </c>
      <c r="S92" s="192"/>
      <c r="T92" s="65" t="str">
        <f>LEFT(A92,1)</f>
        <v>I</v>
      </c>
      <c r="U92" s="62" t="str">
        <f>RIGHT(A92,(LEN(A92)-1))</f>
        <v>1.2</v>
      </c>
      <c r="V92" s="66"/>
      <c r="W92" s="66" t="s">
        <v>224</v>
      </c>
      <c r="X92" s="66">
        <v>3</v>
      </c>
      <c r="Y92" s="66"/>
      <c r="Z92" s="66"/>
      <c r="AA92" s="66"/>
      <c r="AB92" s="66"/>
      <c r="AC92" s="66"/>
      <c r="AD92" s="66"/>
      <c r="AE92" s="66"/>
      <c r="AF92" s="66"/>
      <c r="AG92" s="66"/>
      <c r="AH92" s="66">
        <f t="shared" si="165"/>
        <v>0</v>
      </c>
      <c r="AI92" s="66"/>
      <c r="AJ92" s="66"/>
      <c r="AK92" s="66"/>
      <c r="AL92" s="66"/>
      <c r="AM92" s="66"/>
      <c r="AN92" s="66">
        <f t="shared" si="166"/>
        <v>0</v>
      </c>
      <c r="AO92" s="66"/>
      <c r="AP92" s="66"/>
      <c r="AQ92" s="66"/>
      <c r="AR92" s="66"/>
      <c r="AS92" s="66"/>
      <c r="AT92" s="66">
        <f t="shared" si="167"/>
        <v>0</v>
      </c>
      <c r="AU92" s="66"/>
      <c r="AV92" s="66"/>
      <c r="AW92" s="66"/>
      <c r="AX92" s="66"/>
      <c r="AY92" s="66"/>
      <c r="AZ92" s="66">
        <f t="shared" si="168"/>
        <v>0</v>
      </c>
      <c r="BA92" s="66"/>
      <c r="BB92" s="183" t="s">
        <v>296</v>
      </c>
    </row>
    <row r="93" spans="1:54" ht="20.100000000000001" customHeight="1" thickBot="1">
      <c r="A93" s="111" t="s">
        <v>171</v>
      </c>
      <c r="B93" s="93" t="str">
        <f>INDEX(TabInit,MATCH(A93,'3 - Référentiel LABEL ECOPROD '!$A$3:$A$108,0),2)</f>
        <v>Avez-vous sensibilisé vos équipes à la sobriété énergétique ?</v>
      </c>
      <c r="C93" s="192"/>
      <c r="D93" s="165">
        <f>INDEX(TabInit,MATCH(A93,'3 - Référentiel LABEL ECOPROD '!$A$3:$A$108,0),3)</f>
        <v>0</v>
      </c>
      <c r="E93" s="38" t="str">
        <f t="shared" si="157"/>
        <v/>
      </c>
      <c r="F93" s="66">
        <f t="shared" si="158"/>
        <v>3</v>
      </c>
      <c r="G93" s="324">
        <f t="shared" si="120"/>
        <v>1</v>
      </c>
      <c r="H93" s="165">
        <f>IF('4 - Justificatifs LABEL ECOPROD'!J93&lt;&gt;"",'4 - Justificatifs LABEL ECOPROD'!J93,D93)</f>
        <v>0</v>
      </c>
      <c r="I93" s="138" t="str">
        <f t="shared" si="159"/>
        <v/>
      </c>
      <c r="J93" s="66">
        <f t="shared" si="160"/>
        <v>3</v>
      </c>
      <c r="K93" s="192"/>
      <c r="L93" s="165">
        <f>IF('4 - Justificatifs LABEL ECOPROD'!Y93&lt;&gt;"",'4 - Justificatifs LABEL ECOPROD'!Y93,IF('4 - Justificatifs LABEL ECOPROD'!J93&lt;&gt;"",Calculs!H93,Calculs!D93))</f>
        <v>0</v>
      </c>
      <c r="M93" s="138" t="str">
        <f t="shared" si="161"/>
        <v/>
      </c>
      <c r="N93" s="66">
        <f t="shared" si="162"/>
        <v>3</v>
      </c>
      <c r="O93" s="192"/>
      <c r="P93" s="165">
        <f>IF('4 - Justificatifs LABEL ECOPROD'!M93&lt;&gt;"",'4 - Justificatifs LABEL ECOPROD'!M93,IF('4 - Justificatifs LABEL ECOPROD'!Y93&lt;&gt;"",L93,IF('4 - Justificatifs LABEL ECOPROD'!J93&lt;&gt;"",Calculs!H93,Calculs!D93)))</f>
        <v>0</v>
      </c>
      <c r="Q93" s="138" t="str">
        <f t="shared" si="163"/>
        <v/>
      </c>
      <c r="R93" s="66">
        <f t="shared" si="164"/>
        <v>3</v>
      </c>
      <c r="S93" s="192"/>
      <c r="T93" s="65" t="str">
        <f>LEFT(A93,1)</f>
        <v>I</v>
      </c>
      <c r="U93" s="62" t="str">
        <f>RIGHT(A93,(LEN(A93)-1))</f>
        <v>2</v>
      </c>
      <c r="V93" s="66"/>
      <c r="W93" s="66" t="s">
        <v>243</v>
      </c>
      <c r="X93" s="66">
        <v>3</v>
      </c>
      <c r="Y93" s="66"/>
      <c r="Z93" s="66"/>
      <c r="AA93" s="66"/>
      <c r="AB93" s="66"/>
      <c r="AC93" s="66"/>
      <c r="AD93" s="66"/>
      <c r="AE93" s="66"/>
      <c r="AF93" s="66"/>
      <c r="AG93" s="66"/>
      <c r="AH93" s="66">
        <f t="shared" si="165"/>
        <v>0</v>
      </c>
      <c r="AI93" s="66"/>
      <c r="AJ93" s="66"/>
      <c r="AK93" s="66"/>
      <c r="AL93" s="66"/>
      <c r="AM93" s="66"/>
      <c r="AN93" s="66">
        <f t="shared" si="166"/>
        <v>0</v>
      </c>
      <c r="AO93" s="66"/>
      <c r="AP93" s="66"/>
      <c r="AQ93" s="66"/>
      <c r="AR93" s="66"/>
      <c r="AS93" s="66"/>
      <c r="AT93" s="66">
        <f t="shared" si="167"/>
        <v>0</v>
      </c>
      <c r="AU93" s="66"/>
      <c r="AV93" s="66"/>
      <c r="AW93" s="66"/>
      <c r="AX93" s="66"/>
      <c r="AY93" s="66"/>
      <c r="AZ93" s="66">
        <f t="shared" si="168"/>
        <v>0</v>
      </c>
      <c r="BA93" s="66"/>
      <c r="BB93" s="184" t="s">
        <v>247</v>
      </c>
    </row>
    <row r="94" spans="1:54" ht="20.100000000000001" customHeight="1" thickBot="1">
      <c r="A94" s="86" t="s">
        <v>174</v>
      </c>
      <c r="B94" s="87"/>
      <c r="C94" s="194"/>
      <c r="D94" s="201"/>
      <c r="E94" s="42" t="str">
        <f>IF(AND(Z94&lt;&gt;0,D94="OUI"),Z94,IF(AND(AA94&lt;&gt;0,D94="OUI"),AA94,IF(D94="OUI",X94,IF(D94="NON",Y94,""))))</f>
        <v/>
      </c>
      <c r="F94" s="89"/>
      <c r="G94" s="324" t="str">
        <f t="shared" si="120"/>
        <v/>
      </c>
      <c r="H94" s="201"/>
      <c r="I94" s="42"/>
      <c r="J94" s="89"/>
      <c r="K94" s="194"/>
      <c r="L94" s="201"/>
      <c r="M94" s="42"/>
      <c r="N94" s="89"/>
      <c r="O94" s="194"/>
      <c r="P94" s="201"/>
      <c r="Q94" s="42"/>
      <c r="R94" s="89"/>
      <c r="S94" s="194"/>
      <c r="T94" s="146"/>
      <c r="U94" s="88"/>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191"/>
    </row>
    <row r="95" spans="1:54" ht="20.100000000000001" customHeight="1" thickBot="1">
      <c r="A95" s="112" t="s">
        <v>175</v>
      </c>
      <c r="B95" s="81" t="str">
        <f>INDEX(TabInit,MATCH(A95,'3 - Référentiel LABEL ECOPROD '!$A$3:$A$108,0),2)</f>
        <v>La production a-t-elle eu recours à des effets spéciaux physiques risquant d'endommager l'environnement et/ou incluant la destruction de biens et de ressources ?</v>
      </c>
      <c r="C95" s="192"/>
      <c r="D95" s="165">
        <f>INDEX(TabInit,MATCH(A95,'3 - Référentiel LABEL ECOPROD '!$A$3:$A$108,0),3)</f>
        <v>0</v>
      </c>
      <c r="E95" s="38" t="str">
        <f>IF(AND($Z95&lt;&gt;0,D95="OUI"),$Z95,IF(AND($AA95&lt;&gt;0,D95="OUI"),$AA95,IF(D95="OUI",$X95,IF(D95="NON",$Y95,""))))</f>
        <v/>
      </c>
      <c r="F95" s="66">
        <f>IF(D95&lt;&gt;"N/A",$X95+$Y95,0)</f>
        <v>4</v>
      </c>
      <c r="G95" s="324">
        <f>IF(D95="","",IF(D95&lt;&gt;0,"",1))</f>
        <v>1</v>
      </c>
      <c r="H95" s="165">
        <f>IF('4 - Justificatifs LABEL ECOPROD'!J95&lt;&gt;"",'4 - Justificatifs LABEL ECOPROD'!J95,D95)</f>
        <v>0</v>
      </c>
      <c r="I95" s="138" t="str">
        <f>IF(AND($Z95&lt;&gt;0,H95="OUI"),$Z95,IF(AND($AA95&lt;&gt;0,H95="OUI"),$AA95,IF(H95="OUI",$X95,IF(H95="NON",$Y95,""))))</f>
        <v/>
      </c>
      <c r="J95" s="66">
        <f>IF(H95&lt;&gt;"N/A",$X95+$Y95,0)</f>
        <v>4</v>
      </c>
      <c r="K95" s="192"/>
      <c r="L95" s="165">
        <f>IF('4 - Justificatifs LABEL ECOPROD'!Y95&lt;&gt;"",'4 - Justificatifs LABEL ECOPROD'!Y95,IF('4 - Justificatifs LABEL ECOPROD'!J95&lt;&gt;"",Calculs!H95,Calculs!D95))</f>
        <v>0</v>
      </c>
      <c r="M95" s="138" t="str">
        <f>IF(AND($Z95&lt;&gt;0,L95="OUI"),$Z95,IF(AND($AA95&lt;&gt;0,L95="OUI"),$AA95,IF(L95="OUI",$X95,IF(L95="NON",$Y95,""))))</f>
        <v/>
      </c>
      <c r="N95" s="66">
        <f>IF(L95&lt;&gt;"N/A",$X95+$Y95,0)</f>
        <v>4</v>
      </c>
      <c r="O95" s="192"/>
      <c r="P95" s="165">
        <f>IF('4 - Justificatifs LABEL ECOPROD'!M95&lt;&gt;"",'4 - Justificatifs LABEL ECOPROD'!M95,IF('4 - Justificatifs LABEL ECOPROD'!Y95&lt;&gt;"",L95,IF('4 - Justificatifs LABEL ECOPROD'!J95&lt;&gt;"",Calculs!H95,Calculs!D95)))</f>
        <v>0</v>
      </c>
      <c r="Q95" s="138" t="str">
        <f>IF(AND($Z95&lt;&gt;0,P95="OUI"),$Z95,IF(AND($AA95&lt;&gt;0,P95="OUI"),$AA95,IF(P95="OUI",$X95,IF(P95="NON",$Y95,""))))</f>
        <v/>
      </c>
      <c r="R95" s="66">
        <f>IF(P95&lt;&gt;"N/A",$X95+$Y95,0)</f>
        <v>4</v>
      </c>
      <c r="S95" s="192"/>
      <c r="T95" s="65" t="str">
        <f>LEFT(A95,1)</f>
        <v>I</v>
      </c>
      <c r="U95" s="62" t="str">
        <f>RIGHT(A95,(LEN(A95)-1))</f>
        <v>3</v>
      </c>
      <c r="V95" s="66"/>
      <c r="W95" s="66" t="s">
        <v>243</v>
      </c>
      <c r="X95" s="70"/>
      <c r="Y95" s="66">
        <v>4</v>
      </c>
      <c r="Z95" s="66"/>
      <c r="AA95" s="66"/>
      <c r="AB95" s="66"/>
      <c r="AC95" s="66"/>
      <c r="AD95" s="66"/>
      <c r="AE95" s="66"/>
      <c r="AF95" s="66"/>
      <c r="AG95" s="66"/>
      <c r="AH95" s="66">
        <f t="shared" ref="AH95" si="169">IF(E95="",0,$AB95*E95)</f>
        <v>0</v>
      </c>
      <c r="AI95" s="66"/>
      <c r="AJ95" s="66"/>
      <c r="AK95" s="66"/>
      <c r="AL95" s="66"/>
      <c r="AM95" s="66"/>
      <c r="AN95" s="66">
        <f t="shared" ref="AN95" si="170">IF(I95="",0,$AB95*I95)</f>
        <v>0</v>
      </c>
      <c r="AO95" s="66"/>
      <c r="AP95" s="66"/>
      <c r="AQ95" s="66"/>
      <c r="AR95" s="66"/>
      <c r="AS95" s="66"/>
      <c r="AT95" s="66">
        <f t="shared" ref="AT95" si="171">IF(M95="",0,$AB95*M95)</f>
        <v>0</v>
      </c>
      <c r="AU95" s="66"/>
      <c r="AV95" s="66"/>
      <c r="AW95" s="66"/>
      <c r="AX95" s="66"/>
      <c r="AY95" s="66"/>
      <c r="AZ95" s="66">
        <f t="shared" ref="AZ95" si="172">IF(Q95="",0,$AB95*Q95)</f>
        <v>0</v>
      </c>
      <c r="BA95" s="66"/>
      <c r="BB95" s="184" t="s">
        <v>260</v>
      </c>
    </row>
    <row r="96" spans="1:54" ht="20.100000000000001" customHeight="1" thickBot="1">
      <c r="A96" s="86" t="s">
        <v>178</v>
      </c>
      <c r="B96" s="87"/>
      <c r="C96" s="194"/>
      <c r="D96" s="201"/>
      <c r="E96" s="42" t="str">
        <f>IF(AND(Z96&lt;&gt;0,D96="OUI"),Z96,IF(AND(AA96&lt;&gt;0,D96="OUI"),AA96,IF(D96="OUI",X96,IF(D96="NON",Y96,""))))</f>
        <v/>
      </c>
      <c r="F96" s="89"/>
      <c r="G96" s="324" t="str">
        <f t="shared" si="120"/>
        <v/>
      </c>
      <c r="H96" s="201"/>
      <c r="I96" s="42"/>
      <c r="J96" s="89"/>
      <c r="K96" s="194"/>
      <c r="L96" s="201"/>
      <c r="M96" s="42"/>
      <c r="N96" s="89"/>
      <c r="O96" s="194"/>
      <c r="P96" s="201"/>
      <c r="Q96" s="42"/>
      <c r="R96" s="89"/>
      <c r="S96" s="194"/>
      <c r="T96" s="146"/>
      <c r="U96" s="88"/>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191"/>
    </row>
    <row r="97" spans="1:57" ht="20.100000000000001" customHeight="1" thickBot="1">
      <c r="A97" s="109" t="s">
        <v>179</v>
      </c>
      <c r="B97" s="76" t="str">
        <f>INDEX(TabInit,MATCH(A97,'3 - Référentiel LABEL ECOPROD '!$A$3:$A$108,0),2)</f>
        <v>Pour les prises de vue aériennes, avez-vous privilégié les drones, ULM et solutions douces ?</v>
      </c>
      <c r="C97" s="192"/>
      <c r="D97" s="165">
        <f>INDEX(TabInit,MATCH(A97,'3 - Référentiel LABEL ECOPROD '!$A$3:$A$108,0),3)</f>
        <v>0</v>
      </c>
      <c r="E97" s="38" t="str">
        <f t="shared" ref="E97:E100" si="173">IF(AND($Z97&lt;&gt;0,D97="OUI"),$Z97,IF(AND($AA97&lt;&gt;0,D97="OUI"),$AA97,IF(D97="OUI",$X97,IF(D97="NON",$Y97,""))))</f>
        <v/>
      </c>
      <c r="F97" s="66">
        <f t="shared" ref="F97:F100" si="174">IF(D97&lt;&gt;"N/A",$X97+$Y97,0)</f>
        <v>2</v>
      </c>
      <c r="G97" s="324">
        <f t="shared" si="120"/>
        <v>1</v>
      </c>
      <c r="H97" s="165">
        <f>IF('4 - Justificatifs LABEL ECOPROD'!J97&lt;&gt;"",'4 - Justificatifs LABEL ECOPROD'!J97,D97)</f>
        <v>0</v>
      </c>
      <c r="I97" s="138" t="str">
        <f t="shared" ref="I97:I100" si="175">IF(AND($Z97&lt;&gt;0,H97="OUI"),$Z97,IF(AND($AA97&lt;&gt;0,H97="OUI"),$AA97,IF(H97="OUI",$X97,IF(H97="NON",$Y97,""))))</f>
        <v/>
      </c>
      <c r="J97" s="66">
        <f t="shared" ref="J97:J100" si="176">IF(H97&lt;&gt;"N/A",$X97+$Y97,0)</f>
        <v>2</v>
      </c>
      <c r="K97" s="192"/>
      <c r="L97" s="165">
        <f>IF('4 - Justificatifs LABEL ECOPROD'!Y97&lt;&gt;"",'4 - Justificatifs LABEL ECOPROD'!Y97,IF('4 - Justificatifs LABEL ECOPROD'!J97&lt;&gt;"",Calculs!H97,Calculs!D97))</f>
        <v>0</v>
      </c>
      <c r="M97" s="138" t="str">
        <f t="shared" ref="M97:M100" si="177">IF(AND($Z97&lt;&gt;0,L97="OUI"),$Z97,IF(AND($AA97&lt;&gt;0,L97="OUI"),$AA97,IF(L97="OUI",$X97,IF(L97="NON",$Y97,""))))</f>
        <v/>
      </c>
      <c r="N97" s="66">
        <f t="shared" ref="N97:N100" si="178">IF(L97&lt;&gt;"N/A",$X97+$Y97,0)</f>
        <v>2</v>
      </c>
      <c r="O97" s="192"/>
      <c r="P97" s="165">
        <f>IF('4 - Justificatifs LABEL ECOPROD'!M97&lt;&gt;"",'4 - Justificatifs LABEL ECOPROD'!M97,IF('4 - Justificatifs LABEL ECOPROD'!Y97&lt;&gt;"",L97,IF('4 - Justificatifs LABEL ECOPROD'!J97&lt;&gt;"",Calculs!H97,Calculs!D97)))</f>
        <v>0</v>
      </c>
      <c r="Q97" s="138" t="str">
        <f t="shared" ref="Q97:Q100" si="179">IF(AND($Z97&lt;&gt;0,P97="OUI"),$Z97,IF(AND($AA97&lt;&gt;0,P97="OUI"),$AA97,IF(P97="OUI",$X97,IF(P97="NON",$Y97,""))))</f>
        <v/>
      </c>
      <c r="R97" s="66">
        <f t="shared" ref="R97:R100" si="180">IF(P97&lt;&gt;"N/A",$X97+$Y97,0)</f>
        <v>2</v>
      </c>
      <c r="S97" s="192"/>
      <c r="T97" s="65" t="str">
        <f>LEFT(A97,1)</f>
        <v>I</v>
      </c>
      <c r="U97" s="62" t="str">
        <f>RIGHT(A97,(LEN(A97)-1))</f>
        <v>4</v>
      </c>
      <c r="V97" s="66"/>
      <c r="W97" s="66" t="s">
        <v>224</v>
      </c>
      <c r="X97" s="66">
        <v>2</v>
      </c>
      <c r="Y97" s="66"/>
      <c r="Z97" s="66"/>
      <c r="AA97" s="66"/>
      <c r="AB97" s="66"/>
      <c r="AC97" s="66"/>
      <c r="AD97" s="66"/>
      <c r="AE97" s="66"/>
      <c r="AF97" s="66"/>
      <c r="AG97" s="66"/>
      <c r="AH97" s="66">
        <f t="shared" ref="AH97:AH100" si="181">IF(E97="",0,$AB97*E97)</f>
        <v>0</v>
      </c>
      <c r="AI97" s="66"/>
      <c r="AJ97" s="66"/>
      <c r="AK97" s="66"/>
      <c r="AL97" s="66"/>
      <c r="AM97" s="66"/>
      <c r="AN97" s="66">
        <f t="shared" ref="AN97:AN100" si="182">IF(I97="",0,$AB97*I97)</f>
        <v>0</v>
      </c>
      <c r="AO97" s="66"/>
      <c r="AP97" s="66"/>
      <c r="AQ97" s="66"/>
      <c r="AR97" s="66"/>
      <c r="AS97" s="66"/>
      <c r="AT97" s="66">
        <f t="shared" ref="AT97:AT100" si="183">IF(M97="",0,$AB97*M97)</f>
        <v>0</v>
      </c>
      <c r="AU97" s="66"/>
      <c r="AV97" s="66"/>
      <c r="AW97" s="66"/>
      <c r="AX97" s="66"/>
      <c r="AY97" s="66"/>
      <c r="AZ97" s="66">
        <f t="shared" ref="AZ97:AZ100" si="184">IF(Q97="",0,$AB97*Q97)</f>
        <v>0</v>
      </c>
      <c r="BA97" s="66"/>
      <c r="BB97" s="183" t="s">
        <v>261</v>
      </c>
    </row>
    <row r="98" spans="1:57" ht="20.100000000000001" customHeight="1" thickBot="1">
      <c r="A98" s="110" t="s">
        <v>181</v>
      </c>
      <c r="B98" s="64" t="str">
        <f>INDEX(TabInit,MATCH(A98,'3 - Référentiel LABEL ECOPROD '!$A$3:$A$108,0),2)</f>
        <v>Avez-vous adapté les formats de tournage aux formats de diffusion et de livraison ?</v>
      </c>
      <c r="C98" s="192"/>
      <c r="D98" s="165">
        <f>INDEX(TabInit,MATCH(A98,'3 - Référentiel LABEL ECOPROD '!$A$3:$A$108,0),3)</f>
        <v>0</v>
      </c>
      <c r="E98" s="38" t="str">
        <f t="shared" si="173"/>
        <v/>
      </c>
      <c r="F98" s="66">
        <f t="shared" si="174"/>
        <v>3</v>
      </c>
      <c r="G98" s="324">
        <f t="shared" si="120"/>
        <v>1</v>
      </c>
      <c r="H98" s="165">
        <f>IF('4 - Justificatifs LABEL ECOPROD'!J98&lt;&gt;"",'4 - Justificatifs LABEL ECOPROD'!J98,D98)</f>
        <v>0</v>
      </c>
      <c r="I98" s="138" t="str">
        <f t="shared" si="175"/>
        <v/>
      </c>
      <c r="J98" s="66">
        <f t="shared" si="176"/>
        <v>3</v>
      </c>
      <c r="K98" s="192"/>
      <c r="L98" s="165">
        <f>IF('4 - Justificatifs LABEL ECOPROD'!Y98&lt;&gt;"",'4 - Justificatifs LABEL ECOPROD'!Y98,IF('4 - Justificatifs LABEL ECOPROD'!J98&lt;&gt;"",Calculs!H98,Calculs!D98))</f>
        <v>0</v>
      </c>
      <c r="M98" s="138" t="str">
        <f t="shared" si="177"/>
        <v/>
      </c>
      <c r="N98" s="66">
        <f t="shared" si="178"/>
        <v>3</v>
      </c>
      <c r="O98" s="192"/>
      <c r="P98" s="165">
        <f>IF('4 - Justificatifs LABEL ECOPROD'!M98&lt;&gt;"",'4 - Justificatifs LABEL ECOPROD'!M98,IF('4 - Justificatifs LABEL ECOPROD'!Y98&lt;&gt;"",L98,IF('4 - Justificatifs LABEL ECOPROD'!J98&lt;&gt;"",Calculs!H98,Calculs!D98)))</f>
        <v>0</v>
      </c>
      <c r="Q98" s="138" t="str">
        <f t="shared" si="179"/>
        <v/>
      </c>
      <c r="R98" s="66">
        <f t="shared" si="180"/>
        <v>3</v>
      </c>
      <c r="S98" s="192"/>
      <c r="T98" s="65" t="str">
        <f>LEFT(A98,1)</f>
        <v>I</v>
      </c>
      <c r="U98" s="62" t="str">
        <f>RIGHT(A98,(LEN(A98)-1))</f>
        <v>5</v>
      </c>
      <c r="V98" s="66"/>
      <c r="W98" s="66" t="s">
        <v>243</v>
      </c>
      <c r="X98" s="66">
        <v>3</v>
      </c>
      <c r="Y98" s="66"/>
      <c r="Z98" s="66"/>
      <c r="AA98" s="66"/>
      <c r="AB98" s="66"/>
      <c r="AC98" s="66"/>
      <c r="AD98" s="66"/>
      <c r="AE98" s="66"/>
      <c r="AF98" s="66"/>
      <c r="AG98" s="66"/>
      <c r="AH98" s="66">
        <f t="shared" si="181"/>
        <v>0</v>
      </c>
      <c r="AI98" s="66"/>
      <c r="AJ98" s="66"/>
      <c r="AK98" s="66"/>
      <c r="AL98" s="66"/>
      <c r="AM98" s="66"/>
      <c r="AN98" s="66">
        <f t="shared" si="182"/>
        <v>0</v>
      </c>
      <c r="AO98" s="66"/>
      <c r="AP98" s="66"/>
      <c r="AQ98" s="66"/>
      <c r="AR98" s="66"/>
      <c r="AS98" s="66"/>
      <c r="AT98" s="66">
        <f t="shared" si="183"/>
        <v>0</v>
      </c>
      <c r="AU98" s="66"/>
      <c r="AV98" s="66"/>
      <c r="AW98" s="66"/>
      <c r="AX98" s="66"/>
      <c r="AY98" s="66"/>
      <c r="AZ98" s="66">
        <f t="shared" si="184"/>
        <v>0</v>
      </c>
      <c r="BA98" s="66"/>
      <c r="BB98" s="184" t="s">
        <v>247</v>
      </c>
    </row>
    <row r="99" spans="1:57" ht="20.100000000000001" customHeight="1" thickBot="1">
      <c r="A99" s="110" t="s">
        <v>184</v>
      </c>
      <c r="B99" s="64" t="str">
        <f>INDEX(TabInit,MATCH(A99,'3 - Référentiel LABEL ECOPROD '!$A$3:$A$108,0),2)</f>
        <v>Avez-vous limité le recours aux consommables techniques (piles non rechargeables, gaffer, gélatines,...) ?</v>
      </c>
      <c r="C99" s="192"/>
      <c r="D99" s="165">
        <f>INDEX(TabInit,MATCH(A99,'3 - Référentiel LABEL ECOPROD '!$A$3:$A$108,0),3)</f>
        <v>0</v>
      </c>
      <c r="E99" s="38" t="str">
        <f t="shared" si="173"/>
        <v/>
      </c>
      <c r="F99" s="66">
        <f t="shared" si="174"/>
        <v>3</v>
      </c>
      <c r="G99" s="324">
        <f t="shared" si="120"/>
        <v>1</v>
      </c>
      <c r="H99" s="165">
        <f>IF('4 - Justificatifs LABEL ECOPROD'!J99&lt;&gt;"",'4 - Justificatifs LABEL ECOPROD'!J99,D99)</f>
        <v>0</v>
      </c>
      <c r="I99" s="138" t="str">
        <f t="shared" si="175"/>
        <v/>
      </c>
      <c r="J99" s="66">
        <f t="shared" si="176"/>
        <v>3</v>
      </c>
      <c r="K99" s="192"/>
      <c r="L99" s="165">
        <f>IF('4 - Justificatifs LABEL ECOPROD'!Y99&lt;&gt;"",'4 - Justificatifs LABEL ECOPROD'!Y99,IF('4 - Justificatifs LABEL ECOPROD'!J99&lt;&gt;"",Calculs!H99,Calculs!D99))</f>
        <v>0</v>
      </c>
      <c r="M99" s="138" t="str">
        <f t="shared" si="177"/>
        <v/>
      </c>
      <c r="N99" s="66">
        <f t="shared" si="178"/>
        <v>3</v>
      </c>
      <c r="O99" s="192"/>
      <c r="P99" s="165">
        <f>IF('4 - Justificatifs LABEL ECOPROD'!M99&lt;&gt;"",'4 - Justificatifs LABEL ECOPROD'!M99,IF('4 - Justificatifs LABEL ECOPROD'!Y99&lt;&gt;"",L99,IF('4 - Justificatifs LABEL ECOPROD'!J99&lt;&gt;"",Calculs!H99,Calculs!D99)))</f>
        <v>0</v>
      </c>
      <c r="Q99" s="138" t="str">
        <f t="shared" si="179"/>
        <v/>
      </c>
      <c r="R99" s="66">
        <f t="shared" si="180"/>
        <v>3</v>
      </c>
      <c r="S99" s="192"/>
      <c r="T99" s="65" t="str">
        <f>LEFT(A99,1)</f>
        <v>I</v>
      </c>
      <c r="U99" s="62" t="str">
        <f>RIGHT(A99,(LEN(A99)-1))</f>
        <v>6</v>
      </c>
      <c r="V99" s="66"/>
      <c r="W99" s="66" t="s">
        <v>243</v>
      </c>
      <c r="X99" s="66">
        <v>3</v>
      </c>
      <c r="Y99" s="66"/>
      <c r="Z99" s="66"/>
      <c r="AA99" s="66"/>
      <c r="AB99" s="66"/>
      <c r="AC99" s="66"/>
      <c r="AD99" s="66"/>
      <c r="AE99" s="66"/>
      <c r="AF99" s="66"/>
      <c r="AG99" s="66"/>
      <c r="AH99" s="66">
        <f t="shared" si="181"/>
        <v>0</v>
      </c>
      <c r="AI99" s="66"/>
      <c r="AJ99" s="66"/>
      <c r="AK99" s="66"/>
      <c r="AL99" s="66"/>
      <c r="AM99" s="66"/>
      <c r="AN99" s="66">
        <f t="shared" si="182"/>
        <v>0</v>
      </c>
      <c r="AO99" s="66"/>
      <c r="AP99" s="66"/>
      <c r="AQ99" s="66"/>
      <c r="AR99" s="66"/>
      <c r="AS99" s="66"/>
      <c r="AT99" s="66">
        <f t="shared" si="183"/>
        <v>0</v>
      </c>
      <c r="AU99" s="66"/>
      <c r="AV99" s="66"/>
      <c r="AW99" s="66"/>
      <c r="AX99" s="66"/>
      <c r="AY99" s="66"/>
      <c r="AZ99" s="66">
        <f t="shared" si="184"/>
        <v>0</v>
      </c>
      <c r="BA99" s="66"/>
      <c r="BB99" s="184" t="s">
        <v>247</v>
      </c>
    </row>
    <row r="100" spans="1:57" ht="20.100000000000001" customHeight="1" thickBot="1">
      <c r="A100" s="100" t="s">
        <v>187</v>
      </c>
      <c r="B100" s="64" t="str">
        <f>INDEX(TabInit,MATCH(A100,'3 - Référentiel LABEL ECOPROD '!$A$3:$A$108,0),2)</f>
        <v>La production s'est-elle assurée du suivi et du bon tri et recyclage des piles (rechargeables ou non) et plus globalement des Déchets d'Equipements Electriques et Electroniques (DEEE) et des déchets dangereux ?</v>
      </c>
      <c r="C100" s="192"/>
      <c r="D100" s="165">
        <f>INDEX(TabInit,MATCH(A100,'3 - Référentiel LABEL ECOPROD '!$A$3:$A$108,0),3)</f>
        <v>0</v>
      </c>
      <c r="E100" s="38" t="str">
        <f t="shared" si="173"/>
        <v/>
      </c>
      <c r="F100" s="66">
        <f t="shared" si="174"/>
        <v>4</v>
      </c>
      <c r="G100" s="324">
        <f t="shared" si="120"/>
        <v>1</v>
      </c>
      <c r="H100" s="165">
        <f>IF('4 - Justificatifs LABEL ECOPROD'!J100&lt;&gt;"",'4 - Justificatifs LABEL ECOPROD'!J100,D100)</f>
        <v>0</v>
      </c>
      <c r="I100" s="138" t="str">
        <f t="shared" si="175"/>
        <v/>
      </c>
      <c r="J100" s="66">
        <f t="shared" si="176"/>
        <v>4</v>
      </c>
      <c r="K100" s="192"/>
      <c r="L100" s="165">
        <f>IF('4 - Justificatifs LABEL ECOPROD'!Y100&lt;&gt;"",'4 - Justificatifs LABEL ECOPROD'!Y100,IF('4 - Justificatifs LABEL ECOPROD'!J100&lt;&gt;"",Calculs!H100,Calculs!D100))</f>
        <v>0</v>
      </c>
      <c r="M100" s="138" t="str">
        <f t="shared" si="177"/>
        <v/>
      </c>
      <c r="N100" s="66">
        <f t="shared" si="178"/>
        <v>4</v>
      </c>
      <c r="O100" s="192"/>
      <c r="P100" s="165">
        <f>IF('4 - Justificatifs LABEL ECOPROD'!M100&lt;&gt;"",'4 - Justificatifs LABEL ECOPROD'!M100,IF('4 - Justificatifs LABEL ECOPROD'!Y100&lt;&gt;"",L100,IF('4 - Justificatifs LABEL ECOPROD'!J100&lt;&gt;"",Calculs!H100,Calculs!D100)))</f>
        <v>0</v>
      </c>
      <c r="Q100" s="138" t="str">
        <f t="shared" si="179"/>
        <v/>
      </c>
      <c r="R100" s="66">
        <f t="shared" si="180"/>
        <v>4</v>
      </c>
      <c r="S100" s="192"/>
      <c r="T100" s="65" t="str">
        <f>LEFT(A100,1)</f>
        <v>I</v>
      </c>
      <c r="U100" s="62" t="str">
        <f>RIGHT(A100,(LEN(A100)-1))</f>
        <v>7</v>
      </c>
      <c r="V100" s="66"/>
      <c r="W100" s="66" t="s">
        <v>243</v>
      </c>
      <c r="X100" s="66">
        <v>4</v>
      </c>
      <c r="Y100" s="66"/>
      <c r="Z100" s="66"/>
      <c r="AA100" s="66"/>
      <c r="AB100" s="66"/>
      <c r="AC100" s="66"/>
      <c r="AD100" s="66"/>
      <c r="AE100" s="66"/>
      <c r="AF100" s="66"/>
      <c r="AG100" s="66"/>
      <c r="AH100" s="66">
        <f t="shared" si="181"/>
        <v>0</v>
      </c>
      <c r="AI100" s="66"/>
      <c r="AJ100" s="66"/>
      <c r="AK100" s="66"/>
      <c r="AL100" s="66"/>
      <c r="AM100" s="66"/>
      <c r="AN100" s="66">
        <f t="shared" si="182"/>
        <v>0</v>
      </c>
      <c r="AO100" s="66"/>
      <c r="AP100" s="66"/>
      <c r="AQ100" s="66"/>
      <c r="AR100" s="66"/>
      <c r="AS100" s="66"/>
      <c r="AT100" s="66">
        <f t="shared" si="183"/>
        <v>0</v>
      </c>
      <c r="AU100" s="66"/>
      <c r="AV100" s="66"/>
      <c r="AW100" s="66"/>
      <c r="AX100" s="66"/>
      <c r="AY100" s="66"/>
      <c r="AZ100" s="66">
        <f t="shared" si="184"/>
        <v>0</v>
      </c>
      <c r="BA100" s="66"/>
      <c r="BB100" s="184" t="s">
        <v>247</v>
      </c>
    </row>
    <row r="101" spans="1:57" ht="20.100000000000001" customHeight="1" thickBot="1">
      <c r="A101" s="78" t="s">
        <v>189</v>
      </c>
      <c r="B101" s="79"/>
      <c r="C101" s="197"/>
      <c r="D101" s="199"/>
      <c r="E101" s="36" t="str">
        <f>IF(AND(Z101&lt;&gt;0,D101="OUI"),Z101,IF(AND(AA101&lt;&gt;0,D101="OUI"),AA101,IF(D101="OUI",X101,IF(D101="NON",Y101,""))))</f>
        <v/>
      </c>
      <c r="F101" s="58"/>
      <c r="G101" s="324" t="str">
        <f t="shared" si="120"/>
        <v/>
      </c>
      <c r="H101" s="199"/>
      <c r="I101" s="36" t="str">
        <f>IF(AND(AC101&lt;&gt;0,H101="OUI"),AC101,IF(AND(F101&lt;&gt;0,H101="OUI"),F101,IF(H101="OUI",AA101,IF(H101="NON",AB101,""))))</f>
        <v/>
      </c>
      <c r="J101" s="58"/>
      <c r="K101" s="197"/>
      <c r="L101" s="199"/>
      <c r="M101" s="36"/>
      <c r="N101" s="58"/>
      <c r="O101" s="197"/>
      <c r="P101" s="199"/>
      <c r="Q101" s="36"/>
      <c r="R101" s="58"/>
      <c r="S101" s="197"/>
      <c r="T101" s="145" t="s">
        <v>240</v>
      </c>
      <c r="U101" s="58">
        <v>0</v>
      </c>
      <c r="V101" s="342"/>
      <c r="W101" s="342"/>
      <c r="X101" s="58"/>
      <c r="Y101" s="58"/>
      <c r="Z101" s="58"/>
      <c r="AA101" s="58"/>
      <c r="AB101" s="58"/>
      <c r="AC101" s="58">
        <f>SUMIF($T$3:$T$108,T101,$X$3:$X$108)+SUMIF($T$3:$T$108,T101,$Y$3:$Y$108)</f>
        <v>15</v>
      </c>
      <c r="AD101" s="58">
        <f>SUMIF($T$3:$T$108,$T101,$F$3:$F$108)</f>
        <v>15</v>
      </c>
      <c r="AE101" s="58">
        <f>SUMIF($T$3:$T$108,$T101,$E$3:$E$108)-AG101-SUMIFS($E$3:$E$108,$T$3:$T$108,$T101,$AB$3:$AB$108,"&gt;0")</f>
        <v>0</v>
      </c>
      <c r="AF101" s="351">
        <f>AE101/AD101</f>
        <v>0</v>
      </c>
      <c r="AG101" s="58">
        <f>SUMIFS($E$3:$E$108,$T$3:$T$108,$T101,$AA$3:$AA$108,"&gt;0")</f>
        <v>0</v>
      </c>
      <c r="AH101" s="58"/>
      <c r="AI101" s="352">
        <f>SUMIF($T$3:$T$108,$T101,$AH$3:$AH$108)</f>
        <v>0</v>
      </c>
      <c r="AJ101" s="58">
        <f>SUMIF($T$3:$T$108,$T101,$J$3:$J$108)</f>
        <v>15</v>
      </c>
      <c r="AK101" s="58">
        <f>SUMIF($T$3:$T$108,$T101,$I$3:$I$108)-AM101-SUMIFS($I$3:$I$108,$T$3:$T$108,$T101,$AB$3:$AB$108,"&gt;0")</f>
        <v>0</v>
      </c>
      <c r="AL101" s="351">
        <f>AK101/AJ101</f>
        <v>0</v>
      </c>
      <c r="AM101" s="58">
        <f>SUMIFS($I$3:$I$108,$T$3:$T$108,$T101,$AA$3:$AA$108,"&gt;0")</f>
        <v>0</v>
      </c>
      <c r="AN101" s="58"/>
      <c r="AO101" s="352">
        <f>SUMIF($T$3:$T$108,$T101,$AN$3:$AN$108)</f>
        <v>0</v>
      </c>
      <c r="AP101" s="58">
        <f>SUMIF($T$3:$T$108,$T101,$R$3:$R$108)</f>
        <v>15</v>
      </c>
      <c r="AQ101" s="58">
        <f>SUMIF($T$3:$T$108,$T101,$M$3:$M$108)-AS101-SUMIFS($M$3:$M$108,$T$3:$T$108,$T101,$AB$3:$AB$108,"&gt;0")</f>
        <v>0</v>
      </c>
      <c r="AR101" s="351">
        <f>AQ101/AP101</f>
        <v>0</v>
      </c>
      <c r="AS101" s="58">
        <f>SUMIFS($M$3:$M$108,$T$3:$T$108,$T101,$AA$3:$AA$108,"&gt;0")</f>
        <v>0</v>
      </c>
      <c r="AT101" s="58"/>
      <c r="AU101" s="352">
        <f>SUMIF($T$3:$T$108,$T101,$AT$3:$AT$108)</f>
        <v>0</v>
      </c>
      <c r="AV101" s="58">
        <f>SUMIF($T$3:$T$108,$T101,$N$3:$N$108)</f>
        <v>15</v>
      </c>
      <c r="AW101" s="58">
        <f>SUMIF($T$3:$T$108,$T101,$Q$3:$Q$108)-AY101-SUMIFS($Q$3:$Q$108,$T$3:$T$108,$T101,$AB$3:$AB$108,"&gt;0")</f>
        <v>0</v>
      </c>
      <c r="AX101" s="351">
        <f>AW101/AV101</f>
        <v>0</v>
      </c>
      <c r="AY101" s="58">
        <f>SUMIFS($Q$3:$Q$108,$T$3:$T$108,$T101,$AA$3:$AA$108,"&gt;0")</f>
        <v>0</v>
      </c>
      <c r="AZ101" s="58"/>
      <c r="BA101" s="352">
        <f>SUMIF($T$3:$T$108,$T101,$AT$3:$AT$108)</f>
        <v>0</v>
      </c>
      <c r="BB101" s="190"/>
    </row>
    <row r="102" spans="1:57" ht="20.100000000000001" customHeight="1" thickBot="1">
      <c r="A102" s="90" t="s">
        <v>190</v>
      </c>
      <c r="B102" s="64" t="str">
        <f>INDEX(TabInit,MATCH(A102,'3 - Référentiel LABEL ECOPROD '!$A$3:$A$108,0),2)</f>
        <v>Pour le nouveau matériel, la production et/ou le prestataire ont-ils privilégié des appareils reconditionnés, peu consommateurs d’énergie et certifiés par un label, comme l’étiquette énergie, le label Energy Star, le label TCO’03, l'écolabel, EPEAT etc. ?</v>
      </c>
      <c r="C102" s="192"/>
      <c r="D102" s="165">
        <f>INDEX(TabInit,MATCH(A102,'3 - Référentiel LABEL ECOPROD '!$A$3:$A$108,0),3)</f>
        <v>0</v>
      </c>
      <c r="E102" s="38" t="str">
        <f t="shared" ref="E102:E106" si="185">IF(AND($Z102&lt;&gt;0,D102="OUI"),$Z102,IF(AND($AA102&lt;&gt;0,D102="OUI"),$AA102,IF(D102="OUI",$X102,IF(D102="NON",$Y102,""))))</f>
        <v/>
      </c>
      <c r="F102" s="66">
        <f t="shared" ref="F102:F106" si="186">IF(D102&lt;&gt;"N/A",$X102+$Y102,0)</f>
        <v>3</v>
      </c>
      <c r="G102" s="324">
        <f t="shared" si="120"/>
        <v>1</v>
      </c>
      <c r="H102" s="165">
        <f>IF('4 - Justificatifs LABEL ECOPROD'!J102&lt;&gt;"",'4 - Justificatifs LABEL ECOPROD'!J102,D102)</f>
        <v>0</v>
      </c>
      <c r="I102" s="49" t="str">
        <f t="shared" ref="I102:I106" si="187">IF(AND($Z102&lt;&gt;0,H102="OUI"),$Z102,IF(AND($AA102&lt;&gt;0,H102="OUI"),$AA102,IF(H102="OUI",$X102,IF(H102="NON",$Y102,""))))</f>
        <v/>
      </c>
      <c r="J102" s="66">
        <f t="shared" ref="J102:J106" si="188">IF(H102&lt;&gt;"N/A",$X102+$Y102,0)</f>
        <v>3</v>
      </c>
      <c r="K102" s="192"/>
      <c r="L102" s="165">
        <f>IF('4 - Justificatifs LABEL ECOPROD'!Y102&lt;&gt;"",'4 - Justificatifs LABEL ECOPROD'!Y102,IF('4 - Justificatifs LABEL ECOPROD'!J102&lt;&gt;"",Calculs!H102,Calculs!D102))</f>
        <v>0</v>
      </c>
      <c r="M102" s="49" t="str">
        <f t="shared" ref="M102:M106" si="189">IF(AND($Z102&lt;&gt;0,L102="OUI"),$Z102,IF(AND($AA102&lt;&gt;0,L102="OUI"),$AA102,IF(L102="OUI",$X102,IF(L102="NON",$Y102,""))))</f>
        <v/>
      </c>
      <c r="N102" s="66">
        <f t="shared" ref="N102:N106" si="190">IF(L102&lt;&gt;"N/A",$X102+$Y102,0)</f>
        <v>3</v>
      </c>
      <c r="O102" s="192"/>
      <c r="P102" s="165">
        <f>IF('4 - Justificatifs LABEL ECOPROD'!M102&lt;&gt;"",'4 - Justificatifs LABEL ECOPROD'!M102,IF('4 - Justificatifs LABEL ECOPROD'!Y102&lt;&gt;"",L102,IF('4 - Justificatifs LABEL ECOPROD'!J102&lt;&gt;"",Calculs!H102,Calculs!D102)))</f>
        <v>0</v>
      </c>
      <c r="Q102" s="49" t="str">
        <f t="shared" ref="Q102:Q106" si="191">IF(AND($Z102&lt;&gt;0,P102="OUI"),$Z102,IF(AND($AA102&lt;&gt;0,P102="OUI"),$AA102,IF(P102="OUI",$X102,IF(P102="NON",$Y102,""))))</f>
        <v/>
      </c>
      <c r="R102" s="66">
        <f t="shared" ref="R102:R106" si="192">IF(P102&lt;&gt;"N/A",$X102+$Y102,0)</f>
        <v>3</v>
      </c>
      <c r="S102" s="192"/>
      <c r="T102" s="65" t="str">
        <f t="shared" ref="T102:T107" si="193">LEFT(A102,1)</f>
        <v>J</v>
      </c>
      <c r="U102" s="62" t="str">
        <f t="shared" ref="U102:U107" si="194">RIGHT(A102,(LEN(A102)-1))</f>
        <v>1</v>
      </c>
      <c r="V102" s="66"/>
      <c r="W102" s="66" t="s">
        <v>224</v>
      </c>
      <c r="X102" s="66">
        <v>3</v>
      </c>
      <c r="Y102" s="66"/>
      <c r="Z102" s="66"/>
      <c r="AA102" s="66"/>
      <c r="AB102" s="66"/>
      <c r="AC102" s="66"/>
      <c r="AD102" s="66"/>
      <c r="AE102" s="66"/>
      <c r="AF102" s="66"/>
      <c r="AG102" s="66"/>
      <c r="AH102" s="66">
        <f t="shared" ref="AH102:AH107" si="195">IF(E102="",0,$AB102*E102)</f>
        <v>0</v>
      </c>
      <c r="AI102" s="66"/>
      <c r="AJ102" s="66"/>
      <c r="AK102" s="66"/>
      <c r="AL102" s="66"/>
      <c r="AM102" s="66"/>
      <c r="AN102" s="66">
        <f t="shared" ref="AN102:AN107" si="196">IF(I102="",0,$AB102*I102)</f>
        <v>0</v>
      </c>
      <c r="AO102" s="66"/>
      <c r="AP102" s="66"/>
      <c r="AQ102" s="66"/>
      <c r="AR102" s="66"/>
      <c r="AS102" s="66"/>
      <c r="AT102" s="66">
        <f t="shared" ref="AT102:AT107" si="197">IF(M102="",0,$AB102*M102)</f>
        <v>0</v>
      </c>
      <c r="AU102" s="66"/>
      <c r="AV102" s="66"/>
      <c r="AW102" s="66"/>
      <c r="AX102" s="66"/>
      <c r="AY102" s="66"/>
      <c r="AZ102" s="66">
        <f t="shared" ref="AZ102:AZ107" si="198">IF(Q102="",0,$AB102*Q102)</f>
        <v>0</v>
      </c>
      <c r="BA102" s="66"/>
      <c r="BB102" s="183" t="s">
        <v>262</v>
      </c>
    </row>
    <row r="103" spans="1:57" ht="20.100000000000001" customHeight="1" thickBot="1">
      <c r="A103" s="97" t="s">
        <v>192</v>
      </c>
      <c r="B103" s="113" t="str">
        <f>INDEX(TabInit,MATCH(A103,'3 - Référentiel LABEL ECOPROD '!$A$3:$A$108,0),2)</f>
        <v>Avez-vous utilisé des VFX plutôt que des SFX lorsque cela était moins impactant pour l'environnement ?</v>
      </c>
      <c r="C103" s="195"/>
      <c r="D103" s="165">
        <f>INDEX(TabInit,MATCH(A103,'3 - Référentiel LABEL ECOPROD '!$A$3:$A$108,0),3)</f>
        <v>0</v>
      </c>
      <c r="E103" s="38" t="str">
        <f t="shared" si="185"/>
        <v/>
      </c>
      <c r="F103" s="66">
        <f t="shared" si="186"/>
        <v>2</v>
      </c>
      <c r="G103" s="324">
        <f t="shared" si="120"/>
        <v>1</v>
      </c>
      <c r="H103" s="165">
        <f>IF('4 - Justificatifs LABEL ECOPROD'!J103&lt;&gt;"",'4 - Justificatifs LABEL ECOPROD'!J103,D103)</f>
        <v>0</v>
      </c>
      <c r="I103" s="49" t="str">
        <f t="shared" si="187"/>
        <v/>
      </c>
      <c r="J103" s="66">
        <f t="shared" si="188"/>
        <v>2</v>
      </c>
      <c r="K103" s="195"/>
      <c r="L103" s="165">
        <f>IF('4 - Justificatifs LABEL ECOPROD'!Y103&lt;&gt;"",'4 - Justificatifs LABEL ECOPROD'!Y103,IF('4 - Justificatifs LABEL ECOPROD'!J103&lt;&gt;"",Calculs!H103,Calculs!D103))</f>
        <v>0</v>
      </c>
      <c r="M103" s="49" t="str">
        <f t="shared" si="189"/>
        <v/>
      </c>
      <c r="N103" s="66">
        <f t="shared" si="190"/>
        <v>2</v>
      </c>
      <c r="O103" s="195"/>
      <c r="P103" s="165">
        <f>IF('4 - Justificatifs LABEL ECOPROD'!M103&lt;&gt;"",'4 - Justificatifs LABEL ECOPROD'!M103,IF('4 - Justificatifs LABEL ECOPROD'!Y103&lt;&gt;"",L103,IF('4 - Justificatifs LABEL ECOPROD'!J103&lt;&gt;"",Calculs!H103,Calculs!D103)))</f>
        <v>0</v>
      </c>
      <c r="Q103" s="49" t="str">
        <f t="shared" si="191"/>
        <v/>
      </c>
      <c r="R103" s="66">
        <f t="shared" si="192"/>
        <v>2</v>
      </c>
      <c r="S103" s="195"/>
      <c r="T103" s="65" t="str">
        <f t="shared" si="193"/>
        <v>J</v>
      </c>
      <c r="U103" s="62" t="str">
        <f t="shared" si="194"/>
        <v>2</v>
      </c>
      <c r="V103" s="66"/>
      <c r="W103" s="66" t="s">
        <v>224</v>
      </c>
      <c r="X103" s="66">
        <v>2</v>
      </c>
      <c r="Y103" s="66"/>
      <c r="Z103" s="66"/>
      <c r="AA103" s="66"/>
      <c r="AB103" s="66"/>
      <c r="AC103" s="66"/>
      <c r="AD103" s="66"/>
      <c r="AE103" s="66"/>
      <c r="AF103" s="66"/>
      <c r="AG103" s="66"/>
      <c r="AH103" s="66">
        <f t="shared" si="195"/>
        <v>0</v>
      </c>
      <c r="AI103" s="66"/>
      <c r="AJ103" s="66"/>
      <c r="AK103" s="66"/>
      <c r="AL103" s="66"/>
      <c r="AM103" s="66"/>
      <c r="AN103" s="66">
        <f t="shared" si="196"/>
        <v>0</v>
      </c>
      <c r="AO103" s="66"/>
      <c r="AP103" s="66"/>
      <c r="AQ103" s="66"/>
      <c r="AR103" s="66"/>
      <c r="AS103" s="66"/>
      <c r="AT103" s="66">
        <f t="shared" si="197"/>
        <v>0</v>
      </c>
      <c r="AU103" s="66"/>
      <c r="AV103" s="66"/>
      <c r="AW103" s="66"/>
      <c r="AX103" s="66"/>
      <c r="AY103" s="66"/>
      <c r="AZ103" s="66">
        <f t="shared" si="198"/>
        <v>0</v>
      </c>
      <c r="BA103" s="66"/>
      <c r="BB103" s="183" t="s">
        <v>248</v>
      </c>
    </row>
    <row r="104" spans="1:57" ht="20.100000000000001" customHeight="1" thickBot="1">
      <c r="A104" s="97" t="s">
        <v>194</v>
      </c>
      <c r="B104" s="64" t="str">
        <f>INDEX(TabInit,MATCH(A104,'3 - Référentiel LABEL ECOPROD '!$A$3:$A$108,0),2)</f>
        <v>Des techniques de stockage et d'archivage numérique qui limitent les impacts énergétiques ont-ils été choisies ?</v>
      </c>
      <c r="C104" s="192"/>
      <c r="D104" s="165">
        <f>INDEX(TabInit,MATCH(A104,'3 - Référentiel LABEL ECOPROD '!$A$3:$A$108,0),3)</f>
        <v>0</v>
      </c>
      <c r="E104" s="38" t="str">
        <f t="shared" si="185"/>
        <v/>
      </c>
      <c r="F104" s="66">
        <f t="shared" si="186"/>
        <v>3</v>
      </c>
      <c r="G104" s="324">
        <f t="shared" si="120"/>
        <v>1</v>
      </c>
      <c r="H104" s="165">
        <f>IF('4 - Justificatifs LABEL ECOPROD'!J104&lt;&gt;"",'4 - Justificatifs LABEL ECOPROD'!J104,D104)</f>
        <v>0</v>
      </c>
      <c r="I104" s="49" t="str">
        <f t="shared" si="187"/>
        <v/>
      </c>
      <c r="J104" s="66">
        <f t="shared" si="188"/>
        <v>3</v>
      </c>
      <c r="K104" s="192"/>
      <c r="L104" s="165">
        <f>IF('4 - Justificatifs LABEL ECOPROD'!Y104&lt;&gt;"",'4 - Justificatifs LABEL ECOPROD'!Y104,IF('4 - Justificatifs LABEL ECOPROD'!J104&lt;&gt;"",Calculs!H104,Calculs!D104))</f>
        <v>0</v>
      </c>
      <c r="M104" s="49" t="str">
        <f t="shared" si="189"/>
        <v/>
      </c>
      <c r="N104" s="66">
        <f t="shared" si="190"/>
        <v>3</v>
      </c>
      <c r="O104" s="192"/>
      <c r="P104" s="165">
        <f>IF('4 - Justificatifs LABEL ECOPROD'!M104&lt;&gt;"",'4 - Justificatifs LABEL ECOPROD'!M104,IF('4 - Justificatifs LABEL ECOPROD'!Y104&lt;&gt;"",L104,IF('4 - Justificatifs LABEL ECOPROD'!J104&lt;&gt;"",Calculs!H104,Calculs!D104)))</f>
        <v>0</v>
      </c>
      <c r="Q104" s="49" t="str">
        <f t="shared" si="191"/>
        <v/>
      </c>
      <c r="R104" s="66">
        <f t="shared" si="192"/>
        <v>3</v>
      </c>
      <c r="S104" s="192"/>
      <c r="T104" s="65" t="str">
        <f t="shared" si="193"/>
        <v>J</v>
      </c>
      <c r="U104" s="62" t="str">
        <f t="shared" si="194"/>
        <v>3</v>
      </c>
      <c r="V104" s="66"/>
      <c r="W104" s="66" t="s">
        <v>243</v>
      </c>
      <c r="X104" s="66">
        <v>3</v>
      </c>
      <c r="Y104" s="66"/>
      <c r="Z104" s="66"/>
      <c r="AA104" s="66"/>
      <c r="AB104" s="66"/>
      <c r="AC104" s="66"/>
      <c r="AD104" s="66"/>
      <c r="AE104" s="66"/>
      <c r="AF104" s="66"/>
      <c r="AG104" s="66"/>
      <c r="AH104" s="66">
        <f t="shared" si="195"/>
        <v>0</v>
      </c>
      <c r="AI104" s="66"/>
      <c r="AJ104" s="66"/>
      <c r="AK104" s="66"/>
      <c r="AL104" s="66"/>
      <c r="AM104" s="66"/>
      <c r="AN104" s="66">
        <f t="shared" si="196"/>
        <v>0</v>
      </c>
      <c r="AO104" s="66"/>
      <c r="AP104" s="66"/>
      <c r="AQ104" s="66"/>
      <c r="AR104" s="66"/>
      <c r="AS104" s="66"/>
      <c r="AT104" s="66">
        <f t="shared" si="197"/>
        <v>0</v>
      </c>
      <c r="AU104" s="66"/>
      <c r="AV104" s="66"/>
      <c r="AW104" s="66"/>
      <c r="AX104" s="66"/>
      <c r="AY104" s="66"/>
      <c r="AZ104" s="66">
        <f t="shared" si="198"/>
        <v>0</v>
      </c>
      <c r="BA104" s="66"/>
      <c r="BB104" s="184" t="s">
        <v>247</v>
      </c>
    </row>
    <row r="105" spans="1:57" ht="20.100000000000001" customHeight="1" thickBot="1">
      <c r="A105" s="97" t="s">
        <v>195</v>
      </c>
      <c r="B105" s="64" t="str">
        <f>INDEX(TabInit,MATCH(A105,'3 - Référentiel LABEL ECOPROD '!$A$3:$A$108,0),2)</f>
        <v>Avez-vous utilisé des images de stock ou d'archives pour limiter les tournages en extérieur ou aériens ?</v>
      </c>
      <c r="C105" s="192"/>
      <c r="D105" s="165">
        <f>INDEX(TabInit,MATCH(A105,'3 - Référentiel LABEL ECOPROD '!$A$3:$A$108,0),3)</f>
        <v>0</v>
      </c>
      <c r="E105" s="38" t="str">
        <f t="shared" si="185"/>
        <v/>
      </c>
      <c r="F105" s="66">
        <f t="shared" si="186"/>
        <v>3</v>
      </c>
      <c r="G105" s="324">
        <f t="shared" si="120"/>
        <v>1</v>
      </c>
      <c r="H105" s="165">
        <f>IF('4 - Justificatifs LABEL ECOPROD'!J105&lt;&gt;"",'4 - Justificatifs LABEL ECOPROD'!J105,D105)</f>
        <v>0</v>
      </c>
      <c r="I105" s="49" t="str">
        <f t="shared" si="187"/>
        <v/>
      </c>
      <c r="J105" s="66">
        <f t="shared" si="188"/>
        <v>3</v>
      </c>
      <c r="K105" s="192"/>
      <c r="L105" s="165">
        <f>IF('4 - Justificatifs LABEL ECOPROD'!Y105&lt;&gt;"",'4 - Justificatifs LABEL ECOPROD'!Y105,IF('4 - Justificatifs LABEL ECOPROD'!J105&lt;&gt;"",Calculs!H105,Calculs!D105))</f>
        <v>0</v>
      </c>
      <c r="M105" s="49" t="str">
        <f t="shared" si="189"/>
        <v/>
      </c>
      <c r="N105" s="66">
        <f t="shared" si="190"/>
        <v>3</v>
      </c>
      <c r="O105" s="192"/>
      <c r="P105" s="165">
        <f>IF('4 - Justificatifs LABEL ECOPROD'!M105&lt;&gt;"",'4 - Justificatifs LABEL ECOPROD'!M105,IF('4 - Justificatifs LABEL ECOPROD'!Y105&lt;&gt;"",L105,IF('4 - Justificatifs LABEL ECOPROD'!J105&lt;&gt;"",Calculs!H105,Calculs!D105)))</f>
        <v>0</v>
      </c>
      <c r="Q105" s="49" t="str">
        <f t="shared" si="191"/>
        <v/>
      </c>
      <c r="R105" s="66">
        <f t="shared" si="192"/>
        <v>3</v>
      </c>
      <c r="S105" s="192"/>
      <c r="T105" s="65" t="str">
        <f t="shared" si="193"/>
        <v>J</v>
      </c>
      <c r="U105" s="62" t="str">
        <f t="shared" si="194"/>
        <v>4</v>
      </c>
      <c r="V105" s="66"/>
      <c r="W105" s="66" t="s">
        <v>224</v>
      </c>
      <c r="X105" s="66">
        <v>3</v>
      </c>
      <c r="Y105" s="66"/>
      <c r="Z105" s="66"/>
      <c r="AA105" s="66"/>
      <c r="AB105" s="66"/>
      <c r="AC105" s="66"/>
      <c r="AD105" s="66"/>
      <c r="AE105" s="66"/>
      <c r="AF105" s="66"/>
      <c r="AG105" s="66"/>
      <c r="AH105" s="66">
        <f t="shared" si="195"/>
        <v>0</v>
      </c>
      <c r="AI105" s="66"/>
      <c r="AJ105" s="66"/>
      <c r="AK105" s="66"/>
      <c r="AL105" s="66"/>
      <c r="AM105" s="66"/>
      <c r="AN105" s="66">
        <f t="shared" si="196"/>
        <v>0</v>
      </c>
      <c r="AO105" s="66"/>
      <c r="AP105" s="66"/>
      <c r="AQ105" s="66"/>
      <c r="AR105" s="66"/>
      <c r="AS105" s="66"/>
      <c r="AT105" s="66">
        <f t="shared" si="197"/>
        <v>0</v>
      </c>
      <c r="AU105" s="66"/>
      <c r="AV105" s="66"/>
      <c r="AW105" s="66"/>
      <c r="AX105" s="66"/>
      <c r="AY105" s="66"/>
      <c r="AZ105" s="66">
        <f t="shared" si="198"/>
        <v>0</v>
      </c>
      <c r="BA105" s="66"/>
      <c r="BB105" s="184" t="s">
        <v>247</v>
      </c>
    </row>
    <row r="106" spans="1:57" ht="20.100000000000001" customHeight="1" thickBot="1">
      <c r="A106" s="97" t="s">
        <v>197</v>
      </c>
      <c r="B106" s="64" t="str">
        <f>INDEX(TabInit,MATCH(A106,'3 - Référentiel LABEL ECOPROD '!$A$3:$A$108,0),2)</f>
        <v>Une démarche assurant la suppression des rushs et versions de travail inutilisables ?</v>
      </c>
      <c r="C106" s="192"/>
      <c r="D106" s="165">
        <f>INDEX(TabInit,MATCH(A106,'3 - Référentiel LABEL ECOPROD '!$A$3:$A$108,0),3)</f>
        <v>0</v>
      </c>
      <c r="E106" s="38" t="str">
        <f t="shared" si="185"/>
        <v/>
      </c>
      <c r="F106" s="66">
        <f t="shared" si="186"/>
        <v>2</v>
      </c>
      <c r="G106" s="324">
        <f t="shared" si="120"/>
        <v>1</v>
      </c>
      <c r="H106" s="165">
        <f>IF('4 - Justificatifs LABEL ECOPROD'!J106&lt;&gt;"",'4 - Justificatifs LABEL ECOPROD'!J106,D106)</f>
        <v>0</v>
      </c>
      <c r="I106" s="49" t="str">
        <f t="shared" si="187"/>
        <v/>
      </c>
      <c r="J106" s="66">
        <f t="shared" si="188"/>
        <v>2</v>
      </c>
      <c r="K106" s="192"/>
      <c r="L106" s="165">
        <f>IF('4 - Justificatifs LABEL ECOPROD'!Y106&lt;&gt;"",'4 - Justificatifs LABEL ECOPROD'!Y106,IF('4 - Justificatifs LABEL ECOPROD'!J106&lt;&gt;"",Calculs!H106,Calculs!D106))</f>
        <v>0</v>
      </c>
      <c r="M106" s="49" t="str">
        <f t="shared" si="189"/>
        <v/>
      </c>
      <c r="N106" s="66">
        <f t="shared" si="190"/>
        <v>2</v>
      </c>
      <c r="O106" s="192"/>
      <c r="P106" s="165">
        <f>IF('4 - Justificatifs LABEL ECOPROD'!M106&lt;&gt;"",'4 - Justificatifs LABEL ECOPROD'!M106,IF('4 - Justificatifs LABEL ECOPROD'!Y106&lt;&gt;"",L106,IF('4 - Justificatifs LABEL ECOPROD'!J106&lt;&gt;"",Calculs!H106,Calculs!D106)))</f>
        <v>0</v>
      </c>
      <c r="Q106" s="49" t="str">
        <f t="shared" si="191"/>
        <v/>
      </c>
      <c r="R106" s="66">
        <f t="shared" si="192"/>
        <v>2</v>
      </c>
      <c r="S106" s="192"/>
      <c r="T106" s="65" t="str">
        <f t="shared" si="193"/>
        <v>J</v>
      </c>
      <c r="U106" s="62" t="str">
        <f t="shared" si="194"/>
        <v>5</v>
      </c>
      <c r="V106" s="66"/>
      <c r="W106" s="66" t="s">
        <v>243</v>
      </c>
      <c r="X106" s="66">
        <v>2</v>
      </c>
      <c r="Y106" s="66"/>
      <c r="Z106" s="66"/>
      <c r="AA106" s="66"/>
      <c r="AB106" s="66"/>
      <c r="AC106" s="66"/>
      <c r="AD106" s="66"/>
      <c r="AE106" s="66"/>
      <c r="AF106" s="66"/>
      <c r="AG106" s="66"/>
      <c r="AH106" s="66">
        <f t="shared" si="195"/>
        <v>0</v>
      </c>
      <c r="AI106" s="66"/>
      <c r="AJ106" s="66"/>
      <c r="AK106" s="66"/>
      <c r="AL106" s="66"/>
      <c r="AM106" s="66"/>
      <c r="AN106" s="66">
        <f t="shared" si="196"/>
        <v>0</v>
      </c>
      <c r="AO106" s="66"/>
      <c r="AP106" s="66"/>
      <c r="AQ106" s="66"/>
      <c r="AR106" s="66"/>
      <c r="AS106" s="66"/>
      <c r="AT106" s="66">
        <f t="shared" si="197"/>
        <v>0</v>
      </c>
      <c r="AU106" s="66"/>
      <c r="AV106" s="66"/>
      <c r="AW106" s="66"/>
      <c r="AX106" s="66"/>
      <c r="AY106" s="66"/>
      <c r="AZ106" s="66">
        <f t="shared" si="198"/>
        <v>0</v>
      </c>
      <c r="BA106" s="66"/>
      <c r="BB106" s="184" t="s">
        <v>247</v>
      </c>
    </row>
    <row r="107" spans="1:57" ht="20.100000000000001" customHeight="1" thickBot="1">
      <c r="A107" s="97" t="s">
        <v>198</v>
      </c>
      <c r="B107" s="64" t="str">
        <f>INDEX(TabInit,MATCH(A107,'3 - Référentiel LABEL ECOPROD '!$A$3:$A$108,0),2)</f>
        <v>Des actions ont-elles été mises en place pour limiter la consommation énergétique de la post-production ?</v>
      </c>
      <c r="C107" s="192"/>
      <c r="D107" s="165">
        <f>INDEX(TabInit,MATCH(A107,'3 - Référentiel LABEL ECOPROD '!$A$3:$A$108,0),3)</f>
        <v>0</v>
      </c>
      <c r="E107" s="38" t="str">
        <f>IF(AND($Z107&lt;&gt;0,D107="OUI"),$Z107,IF(AND($AA107&lt;&gt;0,D107="OUI"),$AA107,IF(D107="OUI",$X107,IF(D107="NON",$Y107,""))))</f>
        <v/>
      </c>
      <c r="F107" s="66">
        <f>IF(D107&lt;&gt;"N/A",$X107+$Y107,0)</f>
        <v>2</v>
      </c>
      <c r="G107" s="324">
        <f>IF(D107="","",IF(D107&lt;&gt;0,"",1))</f>
        <v>1</v>
      </c>
      <c r="H107" s="165">
        <f>IF('4 - Justificatifs LABEL ECOPROD'!J107&lt;&gt;"",'4 - Justificatifs LABEL ECOPROD'!J107,D107)</f>
        <v>0</v>
      </c>
      <c r="I107" s="49" t="str">
        <f>IF(AND($Z107&lt;&gt;0,H107="OUI"),$Z107,IF(AND($AA107&lt;&gt;0,H107="OUI"),$AA107,IF(H107="OUI",$X107,IF(H107="NON",$Y107,""))))</f>
        <v/>
      </c>
      <c r="J107" s="66">
        <f>IF(H107&lt;&gt;"N/A",$X107+$Y107,0)</f>
        <v>2</v>
      </c>
      <c r="K107" s="192"/>
      <c r="L107" s="165">
        <f>IF('4 - Justificatifs LABEL ECOPROD'!Y107&lt;&gt;"",'4 - Justificatifs LABEL ECOPROD'!Y107,IF('4 - Justificatifs LABEL ECOPROD'!J107&lt;&gt;"",Calculs!H107,Calculs!D107))</f>
        <v>0</v>
      </c>
      <c r="M107" s="49" t="str">
        <f>IF(AND($Z107&lt;&gt;0,L107="OUI"),$Z107,IF(AND($AA107&lt;&gt;0,L107="OUI"),$AA107,IF(L107="OUI",$X107,IF(L107="NON",$Y107,""))))</f>
        <v/>
      </c>
      <c r="N107" s="66">
        <f>IF(L107&lt;&gt;"N/A",$X107+$Y107,0)</f>
        <v>2</v>
      </c>
      <c r="O107" s="192"/>
      <c r="P107" s="165">
        <f>IF('4 - Justificatifs LABEL ECOPROD'!M107&lt;&gt;"",'4 - Justificatifs LABEL ECOPROD'!M107,IF('4 - Justificatifs LABEL ECOPROD'!Y107&lt;&gt;"",L107,IF('4 - Justificatifs LABEL ECOPROD'!J107&lt;&gt;"",Calculs!H107,Calculs!D107)))</f>
        <v>0</v>
      </c>
      <c r="Q107" s="49" t="str">
        <f>IF(AND($Z107&lt;&gt;0,P107="OUI"),$Z107,IF(AND($AA107&lt;&gt;0,P107="OUI"),$AA107,IF(P107="OUI",$X107,IF(P107="NON",$Y107,""))))</f>
        <v/>
      </c>
      <c r="R107" s="66">
        <f>IF(P107&lt;&gt;"N/A",$X107+$Y107,0)</f>
        <v>2</v>
      </c>
      <c r="S107" s="192"/>
      <c r="T107" s="65" t="str">
        <f t="shared" si="193"/>
        <v>J</v>
      </c>
      <c r="U107" s="62" t="str">
        <f t="shared" si="194"/>
        <v>6</v>
      </c>
      <c r="V107" s="66"/>
      <c r="W107" s="66" t="s">
        <v>243</v>
      </c>
      <c r="X107" s="66">
        <v>2</v>
      </c>
      <c r="Y107" s="66"/>
      <c r="Z107" s="66"/>
      <c r="AA107" s="66"/>
      <c r="AB107" s="66"/>
      <c r="AC107" s="66"/>
      <c r="AD107" s="66"/>
      <c r="AE107" s="66"/>
      <c r="AF107" s="66"/>
      <c r="AG107" s="66"/>
      <c r="AH107" s="66">
        <f t="shared" si="195"/>
        <v>0</v>
      </c>
      <c r="AI107" s="66"/>
      <c r="AJ107" s="66"/>
      <c r="AK107" s="66"/>
      <c r="AL107" s="66"/>
      <c r="AM107" s="66"/>
      <c r="AN107" s="66">
        <f t="shared" si="196"/>
        <v>0</v>
      </c>
      <c r="AO107" s="66"/>
      <c r="AP107" s="66"/>
      <c r="AQ107" s="66"/>
      <c r="AR107" s="66"/>
      <c r="AS107" s="66"/>
      <c r="AT107" s="66">
        <f t="shared" si="197"/>
        <v>0</v>
      </c>
      <c r="AU107" s="66"/>
      <c r="AV107" s="66"/>
      <c r="AW107" s="66"/>
      <c r="AX107" s="66"/>
      <c r="AY107" s="66"/>
      <c r="AZ107" s="66">
        <f t="shared" si="198"/>
        <v>0</v>
      </c>
      <c r="BA107" s="66"/>
      <c r="BB107" s="184" t="s">
        <v>247</v>
      </c>
    </row>
    <row r="108" spans="1:57" s="55" customFormat="1">
      <c r="A108"/>
      <c r="B108" s="203" t="s">
        <v>241</v>
      </c>
      <c r="C108" s="203"/>
      <c r="D108" s="35"/>
      <c r="E108" s="35"/>
      <c r="F108" s="35"/>
      <c r="G108" s="325"/>
      <c r="H108" s="35"/>
      <c r="I108" s="35"/>
      <c r="J108" s="35"/>
      <c r="K108" s="203"/>
      <c r="L108" s="35"/>
      <c r="M108" s="35"/>
      <c r="N108" s="35"/>
      <c r="O108" s="203"/>
      <c r="P108" s="35"/>
      <c r="Q108" s="35"/>
      <c r="R108" s="35"/>
      <c r="S108" s="203"/>
      <c r="BB108" s="189"/>
    </row>
    <row r="109" spans="1:57" s="9" customFormat="1" ht="30" customHeight="1" thickBot="1">
      <c r="C109" s="129"/>
      <c r="D109" s="354" t="str">
        <f>IF(SUM(G3:G108)=0,"c'est complet !",IF(SUM(G3:G108)=1,"encore 1 critère sans réponse !",IF(SUM(G3:G108)&gt;1,"encore "&amp;SUM(G3:G108)&amp;" critères sans réponse !","")))</f>
        <v>encore 78 critères sans réponse !</v>
      </c>
      <c r="E109" s="6"/>
      <c r="F109" s="6"/>
      <c r="G109" s="128"/>
      <c r="H109" s="6"/>
      <c r="I109" s="6"/>
      <c r="J109" s="6"/>
      <c r="K109" s="129"/>
      <c r="L109" s="6"/>
      <c r="M109" s="6"/>
      <c r="N109" s="6"/>
      <c r="O109" s="129"/>
      <c r="P109" s="6"/>
      <c r="Q109" s="6"/>
      <c r="R109" s="6"/>
      <c r="S109" s="129"/>
      <c r="T109" s="330" t="s">
        <v>242</v>
      </c>
      <c r="U109" s="331"/>
      <c r="V109" s="332"/>
      <c r="W109" s="332"/>
      <c r="X109" s="332"/>
      <c r="Y109" s="332"/>
      <c r="Z109" s="333"/>
      <c r="AA109" s="333"/>
      <c r="AB109" s="333"/>
      <c r="AC109" s="334">
        <f>SUM(AC3:AC108)</f>
        <v>217</v>
      </c>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row>
    <row r="110" spans="1:57" ht="30" customHeight="1">
      <c r="B110" s="116" t="s">
        <v>200</v>
      </c>
      <c r="C110" s="204"/>
      <c r="D110" s="117">
        <f>SUM(F3:F108)</f>
        <v>214</v>
      </c>
      <c r="G110" s="327"/>
      <c r="H110" s="117">
        <f>SUM(J3:J108)</f>
        <v>214</v>
      </c>
      <c r="K110" s="204"/>
      <c r="L110" s="117">
        <f>SUM(N3:N108)</f>
        <v>214</v>
      </c>
      <c r="O110" s="204"/>
      <c r="P110" s="117">
        <f>SUM(R3:R108)</f>
        <v>214</v>
      </c>
      <c r="S110" s="204"/>
    </row>
    <row r="111" spans="1:57" ht="30" customHeight="1" thickBot="1">
      <c r="B111" s="121" t="s">
        <v>201</v>
      </c>
      <c r="C111" s="204"/>
      <c r="D111" s="122">
        <f>SUM(E3:E108)-SUMIF($AB$3:$AB$108,"&gt;0",(E3:E108))-D112</f>
        <v>0</v>
      </c>
      <c r="G111" s="327"/>
      <c r="H111" s="122">
        <f>SUM(I3:I108)-SUMIF($AB$3:$AB$108,"&gt;0",(I3:I108))-H112</f>
        <v>0</v>
      </c>
      <c r="K111" s="204"/>
      <c r="L111" s="122">
        <f>SUM(M3:M108)-SUMIF($AB$3:$AB$108,"&gt;0",(M3:M108))-L112</f>
        <v>0</v>
      </c>
      <c r="O111" s="204"/>
      <c r="P111" s="122">
        <f>SUM(Q3:Q108)-SUMIF($AB$3:$AB$108,"&gt;0",(Q3:Q108))-P112</f>
        <v>0</v>
      </c>
      <c r="S111" s="204"/>
    </row>
    <row r="112" spans="1:57" ht="30" customHeight="1">
      <c r="B112" s="123" t="s">
        <v>202</v>
      </c>
      <c r="C112" s="204"/>
      <c r="D112" s="124">
        <f>SUMIF($AA$3:$AA$108,"&gt;0",(E3:E108))</f>
        <v>0</v>
      </c>
      <c r="G112" s="327"/>
      <c r="H112" s="124">
        <f>SUMIF($AA$3:$AA$108,"&gt;0",(I3:I108))</f>
        <v>0</v>
      </c>
      <c r="K112" s="204"/>
      <c r="L112" s="124">
        <f>SUMIF($AA$3:$AA$108,"&gt;0",(M3:M108))</f>
        <v>0</v>
      </c>
      <c r="O112" s="204"/>
      <c r="P112" s="124">
        <f>SUMIF($AA$3:$AA$108,"&gt;0",(Q3:Q108))</f>
        <v>0</v>
      </c>
      <c r="S112" s="204"/>
    </row>
    <row r="113" spans="1:54" ht="30" customHeight="1" thickBot="1">
      <c r="B113" s="125" t="s">
        <v>203</v>
      </c>
      <c r="C113" s="204"/>
      <c r="D113" s="126">
        <f>SUMPRODUCT($AB$3:$AB$108,(E3:E108))</f>
        <v>0</v>
      </c>
      <c r="G113" s="327"/>
      <c r="H113" s="126">
        <f>SUMPRODUCT($AB$3:$AB$108,(I3:I108))</f>
        <v>0</v>
      </c>
      <c r="K113" s="204"/>
      <c r="L113" s="126">
        <f>SUMPRODUCT($AB$3:$AB$108,(M3:M108))</f>
        <v>0</v>
      </c>
      <c r="O113" s="204"/>
      <c r="P113" s="126">
        <f>SUMPRODUCT($AB$3:$AB$108,(Q3:Q108))</f>
        <v>0</v>
      </c>
      <c r="S113" s="204"/>
    </row>
    <row r="114" spans="1:54" ht="15" customHeight="1" thickBot="1">
      <c r="B114" s="205"/>
      <c r="C114" s="205"/>
      <c r="D114" s="222"/>
      <c r="G114" s="328"/>
      <c r="H114" s="222"/>
      <c r="K114" s="205"/>
      <c r="L114" s="222"/>
      <c r="O114" s="205"/>
      <c r="P114" s="222"/>
      <c r="S114" s="205"/>
    </row>
    <row r="115" spans="1:54" s="9" customFormat="1" ht="30" customHeight="1">
      <c r="A115"/>
      <c r="B115" s="127" t="s">
        <v>204</v>
      </c>
      <c r="C115" s="206"/>
      <c r="D115" s="356">
        <f>IF((D111+D112-D113)/D110&gt;100,100,(D111+D112-D113)/D110)</f>
        <v>0</v>
      </c>
      <c r="E115" s="6"/>
      <c r="F115" s="6"/>
      <c r="G115" s="329"/>
      <c r="H115" s="356">
        <f>IF((H111+H112-H113)/H110&gt;100,100,(H111+H112-H113)/H110)</f>
        <v>0</v>
      </c>
      <c r="I115" s="6"/>
      <c r="J115" s="6"/>
      <c r="K115" s="206"/>
      <c r="L115" s="356">
        <f>IF((L111+L112-L113)/L110&gt;100,100,(L111+L112-L113)/L110)</f>
        <v>0</v>
      </c>
      <c r="M115" s="6"/>
      <c r="N115" s="6"/>
      <c r="O115" s="206"/>
      <c r="P115" s="356">
        <f>IF((P111+P112-P113)/P110&gt;100,100,(P111+P112-P113)/P110)</f>
        <v>0</v>
      </c>
      <c r="Q115" s="6"/>
      <c r="R115" s="6"/>
      <c r="S115" s="206"/>
      <c r="T115" s="128"/>
      <c r="U115" s="129"/>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186"/>
    </row>
    <row r="116" spans="1:54" s="9" customFormat="1" ht="30" customHeight="1" thickBot="1">
      <c r="A116"/>
      <c r="B116" s="141" t="s">
        <v>205</v>
      </c>
      <c r="C116" s="206"/>
      <c r="D116" s="142" t="str">
        <f>IF(COUNTIFS($V$3:$V$108,"oui",D3:D108,"&lt;&gt;N/A")=COUNTIFS($V$3:$V$108,"oui",D3:D108,"OUI")=TRUE,"OUI","NON")</f>
        <v>NON</v>
      </c>
      <c r="E116" s="6"/>
      <c r="F116" s="6"/>
      <c r="G116" s="329"/>
      <c r="H116" s="142" t="str">
        <f>IF(COUNTIFS($V$3:$V$108,"oui",H3:H108,"&lt;&gt;N/A")=COUNTIFS($V$3:$V$108,"oui",H3:H108,"OUI")=TRUE,"OUI","NON")</f>
        <v>NON</v>
      </c>
      <c r="I116" s="6"/>
      <c r="J116" s="6"/>
      <c r="K116" s="206"/>
      <c r="L116" s="142" t="str">
        <f>IF(COUNTIFS($V$3:$V$108,"oui",L3:L108,"&lt;&gt;N/A")=COUNTIFS($V$3:$V$108,"oui",L3:L108,"OUI")=TRUE,"OUI","NON")</f>
        <v>NON</v>
      </c>
      <c r="M116" s="6"/>
      <c r="N116" s="6"/>
      <c r="O116" s="206"/>
      <c r="P116" s="142" t="str">
        <f>IF(COUNTIFS($V$3:$V$108,"oui",P3:P108,"&lt;&gt;N/A")=COUNTIFS($V$3:$V$108,"oui",P3:P108,"OUI")=TRUE,"OUI","NON")</f>
        <v>NON</v>
      </c>
      <c r="Q116" s="6"/>
      <c r="R116" s="6"/>
      <c r="S116" s="206"/>
      <c r="T116" s="128"/>
      <c r="U116" s="129"/>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186"/>
    </row>
    <row r="117" spans="1:54">
      <c r="D117" s="222"/>
      <c r="H117" s="222"/>
      <c r="L117" s="222"/>
      <c r="P117" s="222"/>
    </row>
  </sheetData>
  <sheetProtection algorithmName="SHA-512" hashValue="xqSWUsaAz3L9DTQocdsA4XaMRL9XXcs2Ww6dY8XE/yFI+c74rpixcqlvkC9zRbdqY5yj0Utsx2k3izU7UHEYfg==" saltValue="w1JelhshOuxrrDhuyMkW1g==" spinCount="100000" sheet="1" objects="1" scenarios="1"/>
  <mergeCells count="4">
    <mergeCell ref="AH2:AI2"/>
    <mergeCell ref="AN2:AO2"/>
    <mergeCell ref="AT2:AU2"/>
    <mergeCell ref="AZ2:BA2"/>
  </mergeCells>
  <conditionalFormatting sqref="D38:D39">
    <cfRule type="expression" dxfId="17" priority="40">
      <formula>AND($D$37="NON",D38="OUI")</formula>
    </cfRule>
  </conditionalFormatting>
  <conditionalFormatting sqref="D43:D44">
    <cfRule type="expression" dxfId="16" priority="38">
      <formula>AND($D$42="NON",OR(D43="OUI",D43="NON"))</formula>
    </cfRule>
  </conditionalFormatting>
  <conditionalFormatting sqref="D109">
    <cfRule type="expression" dxfId="15" priority="1445">
      <formula>SUM(G3:G108)=0</formula>
    </cfRule>
    <cfRule type="expression" dxfId="14" priority="1446">
      <formula>$D$110&lt;&gt;""</formula>
    </cfRule>
  </conditionalFormatting>
  <conditionalFormatting sqref="E68">
    <cfRule type="expression" dxfId="13" priority="37">
      <formula>AND(#REF!="NON",E68&lt;&gt;0)</formula>
    </cfRule>
  </conditionalFormatting>
  <conditionalFormatting sqref="E69">
    <cfRule type="expression" dxfId="12" priority="12">
      <formula>AND(#REF!="NON",E69&lt;&gt;0)</formula>
    </cfRule>
  </conditionalFormatting>
  <conditionalFormatting sqref="H38:H39">
    <cfRule type="expression" dxfId="11" priority="34">
      <formula>AND($D$37="NON",H38="OUI")</formula>
    </cfRule>
  </conditionalFormatting>
  <conditionalFormatting sqref="H43:H44">
    <cfRule type="expression" dxfId="10" priority="32">
      <formula>AND($D$42="NON",OR(H43="OUI",H43="NON"))</formula>
    </cfRule>
  </conditionalFormatting>
  <conditionalFormatting sqref="I68">
    <cfRule type="expression" dxfId="9" priority="11">
      <formula>AND(#REF!="NON",I68&lt;&gt;0)</formula>
    </cfRule>
  </conditionalFormatting>
  <conditionalFormatting sqref="I69">
    <cfRule type="expression" dxfId="8" priority="10">
      <formula>AND(#REF!="NON",I69&lt;&gt;0)</formula>
    </cfRule>
  </conditionalFormatting>
  <conditionalFormatting sqref="L38:L39">
    <cfRule type="expression" dxfId="7" priority="28">
      <formula>AND($D$37="NON",L38="OUI")</formula>
    </cfRule>
  </conditionalFormatting>
  <conditionalFormatting sqref="L43:L44">
    <cfRule type="expression" dxfId="6" priority="26">
      <formula>AND($D$42="NON",OR(L43="OUI",L43="NON"))</formula>
    </cfRule>
  </conditionalFormatting>
  <conditionalFormatting sqref="M68">
    <cfRule type="expression" dxfId="5" priority="13">
      <formula>AND(#REF!="NON",M68&lt;&gt;0)</formula>
    </cfRule>
  </conditionalFormatting>
  <conditionalFormatting sqref="M69">
    <cfRule type="expression" dxfId="4" priority="14">
      <formula>AND(#REF!="NON",M69&lt;&gt;0)</formula>
    </cfRule>
  </conditionalFormatting>
  <conditionalFormatting sqref="P38:P39">
    <cfRule type="expression" dxfId="3" priority="5">
      <formula>AND($D$37="NON",P38="OUI")</formula>
    </cfRule>
  </conditionalFormatting>
  <conditionalFormatting sqref="P43:P44">
    <cfRule type="expression" dxfId="2" priority="3">
      <formula>AND($D$42="NON",OR(P43="OUI",P43="NON"))</formula>
    </cfRule>
  </conditionalFormatting>
  <conditionalFormatting sqref="Q68">
    <cfRule type="expression" dxfId="1" priority="1">
      <formula>AND(#REF!="NON",Q68&lt;&gt;0)</formula>
    </cfRule>
  </conditionalFormatting>
  <conditionalFormatting sqref="Q69">
    <cfRule type="expression" dxfId="0" priority="2">
      <formula>AND(#REF!="NON",Q69&lt;&gt;0)</formula>
    </cfRule>
  </conditionalFormatting>
  <pageMargins left="0.70866141732283472" right="0.70866141732283472" top="0.74803149606299213" bottom="0.74803149606299213" header="0.31496062992125984" footer="0.31496062992125984"/>
  <pageSetup paperSize="9" orientation="portrait" r:id="rId1"/>
  <headerFooter>
    <oddFooter>&amp;C&amp;8&amp;A / &amp;F&amp;R&amp;8&amp;P/&amp;N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3AAE9ED0-E78A-48D9-B502-6E2F22FEA6BD}">
          <x14:formula1>
            <xm:f>Données!$B$3:$B$6</xm:f>
          </x14:formula1>
          <xm:sqref>H8:H18 H102:H107 H23:H24 H26 H28:H29 H31:H33 H36:H40 H20 H46:H51 H54:H60 H62:H64 H66:H67 H84:H88 H81:H82 H42:H44 H91:H93 H95 H97:H100 H78:H79 L8:L18 L102:L107 L23:L24 L26 L28:L29 L31:L33 L36:L40 L20 L46:L51 L54:L60 L62:L64 L66:L67 L84:L88 L81:L82 L42:L44 L91:L93 L95 L97:L100 L78:L79 H70:H74 D102:D107 D23:D24 D26 D28:D29 D31:D33 D36:D40 D20 D46:D51 D54:D60 D62:D64 D66:D67 D84:D88 D81:D82 D42:D44 D91:D93 D95 D97:D100 D78:D79 P8:P18 P102:P107 P23:P24 P26 P28:P29 P31:P33 P36:P40 P20 P46:P51 P54:P60 P62:P64 P66:P67 P84:P88 P81:P82 P42:P44 P91:P93 P95 P97:P100 P78:P79 P70:P74 D70:D74 L70:L74 D9:D18</xm:sqref>
        </x14:dataValidation>
        <x14:dataValidation type="list" allowBlank="1" showInputMessage="1" showErrorMessage="1" xr:uid="{6D0D2E2D-A734-4E61-960D-E3C4F7C6076B}">
          <x14:formula1>
            <xm:f>Données!$D$3:$D$5</xm:f>
          </x14:formula1>
          <xm:sqref>H19 H21 H5:H7 H77 L19 L21 L5:L7 L77 D19 D21 D5:D7 D77 P19 P21 P5:P7 P77 D8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44C87-AA74-43CA-B848-A70F0365E4C8}">
  <sheetPr codeName="Feuil9">
    <tabColor theme="0"/>
    <pageSetUpPr fitToPage="1"/>
  </sheetPr>
  <dimension ref="A1:L28"/>
  <sheetViews>
    <sheetView showGridLines="0" workbookViewId="0">
      <selection activeCell="B4" sqref="B4"/>
    </sheetView>
  </sheetViews>
  <sheetFormatPr baseColWidth="10" defaultColWidth="11.44140625" defaultRowHeight="14.4"/>
  <cols>
    <col min="1" max="1" width="1.33203125" style="6" customWidth="1"/>
    <col min="2" max="2" width="13" style="6" customWidth="1"/>
    <col min="3" max="3" width="1.33203125" style="6" customWidth="1"/>
    <col min="4" max="4" width="13" style="6" customWidth="1"/>
    <col min="5" max="5" width="1.33203125" style="6" customWidth="1"/>
    <col min="6" max="6" width="11.44140625" style="6"/>
    <col min="7" max="7" width="1.33203125" style="6" customWidth="1"/>
    <col min="8" max="8" width="11.44140625" style="6"/>
    <col min="9" max="9" width="1.33203125" style="6" customWidth="1"/>
    <col min="10" max="10" width="28.5546875" style="6" customWidth="1"/>
    <col min="11" max="11" width="1.33203125" style="6" customWidth="1"/>
    <col min="12" max="16384" width="11.44140625" style="6"/>
  </cols>
  <sheetData>
    <row r="1" spans="1:12">
      <c r="B1" s="5"/>
      <c r="D1" s="5"/>
      <c r="F1" s="5"/>
      <c r="H1" s="5"/>
      <c r="J1" s="5" t="s">
        <v>407</v>
      </c>
      <c r="L1" s="5"/>
    </row>
    <row r="2" spans="1:12">
      <c r="A2" s="8">
        <v>3</v>
      </c>
      <c r="B2" s="7"/>
      <c r="C2" s="8">
        <v>3</v>
      </c>
      <c r="D2" s="7"/>
      <c r="F2" s="7"/>
      <c r="H2" s="7"/>
      <c r="J2" s="7"/>
      <c r="L2" s="7"/>
    </row>
    <row r="3" spans="1:12">
      <c r="B3" s="6" t="s">
        <v>16</v>
      </c>
      <c r="D3" s="6" t="s">
        <v>16</v>
      </c>
      <c r="F3" s="6" t="s">
        <v>16</v>
      </c>
      <c r="H3" s="6" t="s">
        <v>16</v>
      </c>
      <c r="J3" s="393" t="s">
        <v>493</v>
      </c>
      <c r="L3" s="6" t="s">
        <v>443</v>
      </c>
    </row>
    <row r="4" spans="1:12">
      <c r="B4" s="6" t="s">
        <v>29</v>
      </c>
      <c r="D4" s="6" t="s">
        <v>29</v>
      </c>
      <c r="F4" s="6" t="s">
        <v>29</v>
      </c>
      <c r="H4" s="6" t="s">
        <v>29</v>
      </c>
      <c r="J4" s="129" t="s">
        <v>403</v>
      </c>
      <c r="L4" s="6" t="s">
        <v>444</v>
      </c>
    </row>
    <row r="5" spans="1:12">
      <c r="B5" s="6" t="s">
        <v>225</v>
      </c>
      <c r="D5" s="11"/>
      <c r="F5" s="6" t="s">
        <v>370</v>
      </c>
      <c r="H5" s="6" t="s">
        <v>371</v>
      </c>
      <c r="J5" s="129" t="s">
        <v>405</v>
      </c>
      <c r="L5" s="11"/>
    </row>
    <row r="6" spans="1:12">
      <c r="B6" s="11"/>
      <c r="F6" s="11"/>
      <c r="H6" s="11"/>
      <c r="J6" s="129" t="s">
        <v>392</v>
      </c>
    </row>
    <row r="7" spans="1:12">
      <c r="J7" s="129" t="s">
        <v>393</v>
      </c>
    </row>
    <row r="8" spans="1:12">
      <c r="F8" s="12"/>
      <c r="H8" s="12"/>
      <c r="J8" s="129" t="s">
        <v>404</v>
      </c>
      <c r="L8" s="12"/>
    </row>
    <row r="9" spans="1:12">
      <c r="J9" s="129" t="s">
        <v>406</v>
      </c>
    </row>
    <row r="10" spans="1:12">
      <c r="J10" s="129" t="s">
        <v>395</v>
      </c>
    </row>
    <row r="11" spans="1:12">
      <c r="J11" s="129" t="s">
        <v>394</v>
      </c>
    </row>
    <row r="12" spans="1:12">
      <c r="J12" s="129" t="s">
        <v>485</v>
      </c>
    </row>
    <row r="13" spans="1:12">
      <c r="J13" s="129" t="s">
        <v>398</v>
      </c>
    </row>
    <row r="14" spans="1:12">
      <c r="J14" s="129" t="s">
        <v>486</v>
      </c>
    </row>
    <row r="15" spans="1:12">
      <c r="J15" s="129" t="s">
        <v>487</v>
      </c>
    </row>
    <row r="16" spans="1:12">
      <c r="J16" s="129" t="s">
        <v>397</v>
      </c>
    </row>
    <row r="17" spans="10:10">
      <c r="J17" s="129" t="s">
        <v>396</v>
      </c>
    </row>
    <row r="18" spans="10:10">
      <c r="J18" s="129" t="s">
        <v>399</v>
      </c>
    </row>
    <row r="19" spans="10:10">
      <c r="J19" s="129" t="s">
        <v>488</v>
      </c>
    </row>
    <row r="20" spans="10:10">
      <c r="J20" s="129" t="s">
        <v>489</v>
      </c>
    </row>
    <row r="21" spans="10:10">
      <c r="J21" s="129" t="s">
        <v>490</v>
      </c>
    </row>
    <row r="22" spans="10:10">
      <c r="J22" s="129" t="s">
        <v>491</v>
      </c>
    </row>
    <row r="23" spans="10:10">
      <c r="J23" s="129" t="s">
        <v>402</v>
      </c>
    </row>
    <row r="24" spans="10:10">
      <c r="J24" s="129" t="s">
        <v>492</v>
      </c>
    </row>
    <row r="25" spans="10:10">
      <c r="J25" s="129" t="s">
        <v>401</v>
      </c>
    </row>
    <row r="26" spans="10:10">
      <c r="J26" s="129" t="s">
        <v>400</v>
      </c>
    </row>
    <row r="27" spans="10:10">
      <c r="J27" s="129" t="s">
        <v>494</v>
      </c>
    </row>
    <row r="28" spans="10:10">
      <c r="J28" s="259"/>
    </row>
  </sheetData>
  <sheetProtection algorithmName="SHA-512" hashValue="DFzLTtAHekrurSBI4OSduqcqnY8aCm6qQxeUy+xKGQbQ1U/biQjCa4ZROzio4KIkNBVLDUwR6pLwEfAcYh+55A==" saltValue="BoNq0qkBXpJUDRS8/d2NkA==" spinCount="100000" sheet="1" objects="1" scenarios="1"/>
  <pageMargins left="0.70866141732283472" right="0.70866141732283472" top="0.74803149606299213" bottom="0.74803149606299213" header="0.31496062992125984" footer="0.31496062992125984"/>
  <pageSetup paperSize="9" orientation="landscape" r:id="rId1"/>
  <headerFooter>
    <oddFooter>&amp;C&amp;8&amp;A / &amp;F&amp;R&amp;8&amp;P/&amp;N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BF1A5F13CFC942916E800755489A7C" ma:contentTypeVersion="2" ma:contentTypeDescription="Crée un document." ma:contentTypeScope="" ma:versionID="0d6c5fa70c839dc6382eaf9d6ae07237">
  <xsd:schema xmlns:xsd="http://www.w3.org/2001/XMLSchema" xmlns:xs="http://www.w3.org/2001/XMLSchema" xmlns:p="http://schemas.microsoft.com/office/2006/metadata/properties" xmlns:ns3="cf0ebf71-f41c-4248-bc92-9cdffafdf277" targetNamespace="http://schemas.microsoft.com/office/2006/metadata/properties" ma:root="true" ma:fieldsID="40c0ab2efa3fc30c70b1311d879543c7" ns3:_="">
    <xsd:import namespace="cf0ebf71-f41c-4248-bc92-9cdffafdf27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ebf71-f41c-4248-bc92-9cdffafdf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09CF3-9C1B-43DE-A44F-DF47123B607F}">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terms/"/>
    <ds:schemaRef ds:uri="http://schemas.openxmlformats.org/package/2006/metadata/core-properties"/>
    <ds:schemaRef ds:uri="http://purl.org/dc/dcmitype/"/>
    <ds:schemaRef ds:uri="http://purl.org/dc/elements/1.1/"/>
    <ds:schemaRef ds:uri="cf0ebf71-f41c-4248-bc92-9cdffafdf277"/>
  </ds:schemaRefs>
</ds:datastoreItem>
</file>

<file path=customXml/itemProps2.xml><?xml version="1.0" encoding="utf-8"?>
<ds:datastoreItem xmlns:ds="http://schemas.openxmlformats.org/officeDocument/2006/customXml" ds:itemID="{339E184A-523D-47D1-B6CB-6748AAF3F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0ebf71-f41c-4248-bc92-9cdffafdf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20E7FD-5970-4C5B-BFD8-D63EE1C82F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34</vt:i4>
      </vt:variant>
    </vt:vector>
  </HeadingPairs>
  <TitlesOfParts>
    <vt:vector size="47" baseType="lpstr">
      <vt:lpstr>1 - MODE D'EMPLOI</vt:lpstr>
      <vt:lpstr>2 - INFORMATIONS GENERALES</vt:lpstr>
      <vt:lpstr>A-2 - INFORMATIONS GENERALES</vt:lpstr>
      <vt:lpstr>3 - Référentiel LABEL ECOPROD </vt:lpstr>
      <vt:lpstr>A-0 - Page de garde Rapport</vt:lpstr>
      <vt:lpstr>4 - Justificatifs LABEL ECOPROD</vt:lpstr>
      <vt:lpstr>5 - Résultats LABEL ECOPROD</vt:lpstr>
      <vt:lpstr>Calculs</vt:lpstr>
      <vt:lpstr>Données</vt:lpstr>
      <vt:lpstr>Feuil1</vt:lpstr>
      <vt:lpstr>TabValRéfé</vt:lpstr>
      <vt:lpstr>Version</vt:lpstr>
      <vt:lpstr>A - Version audit</vt:lpstr>
      <vt:lpstr>ContFon</vt:lpstr>
      <vt:lpstr>ContFonC</vt:lpstr>
      <vt:lpstr>ContMai</vt:lpstr>
      <vt:lpstr>ContMaiC</vt:lpstr>
      <vt:lpstr>ContNom</vt:lpstr>
      <vt:lpstr>ContNomC</vt:lpstr>
      <vt:lpstr>ContSoc</vt:lpstr>
      <vt:lpstr>ContSocC</vt:lpstr>
      <vt:lpstr>ContTel</vt:lpstr>
      <vt:lpstr>ContTelC</vt:lpstr>
      <vt:lpstr>'3 - Référentiel LABEL ECOPROD '!Impression_des_titres</vt:lpstr>
      <vt:lpstr>'4 - Justificatifs LABEL ECOPROD'!Impression_des_titres</vt:lpstr>
      <vt:lpstr>'5 - Résultats LABEL ECOPROD'!Impression_des_titres</vt:lpstr>
      <vt:lpstr>'A - Version audit'!Impression_des_titres</vt:lpstr>
      <vt:lpstr>Version!Impression_des_titres</vt:lpstr>
      <vt:lpstr>OeuvNom</vt:lpstr>
      <vt:lpstr>OeuvNomC</vt:lpstr>
      <vt:lpstr>OeuvPay</vt:lpstr>
      <vt:lpstr>OeuvPro</vt:lpstr>
      <vt:lpstr>OeuvProC</vt:lpstr>
      <vt:lpstr>OeuvRéf</vt:lpstr>
      <vt:lpstr>OeuvSitC</vt:lpstr>
      <vt:lpstr>OeuvTyp</vt:lpstr>
      <vt:lpstr>OeuvTypC</vt:lpstr>
      <vt:lpstr>TabInit</vt:lpstr>
      <vt:lpstr>TabResu</vt:lpstr>
      <vt:lpstr>TelCont</vt:lpstr>
      <vt:lpstr>'1 - MODE D''EMPLOI'!Zone_d_impression</vt:lpstr>
      <vt:lpstr>'2 - INFORMATIONS GENERALES'!Zone_d_impression</vt:lpstr>
      <vt:lpstr>'5 - Résultats LABEL ECOPROD'!Zone_d_impression</vt:lpstr>
      <vt:lpstr>'A - Version audit'!Zone_d_impression</vt:lpstr>
      <vt:lpstr>'A-0 - Page de garde Rapport'!Zone_d_impression</vt:lpstr>
      <vt:lpstr>'A-2 - INFORMATIONS GENERALES'!Zone_d_impression</vt:lpstr>
      <vt:lpstr>Version!Zone_d_impression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Jeremy Pinet</cp:lastModifiedBy>
  <cp:revision/>
  <cp:lastPrinted>2023-09-19T17:47:06Z</cp:lastPrinted>
  <dcterms:created xsi:type="dcterms:W3CDTF">2023-05-16T09:38:20Z</dcterms:created>
  <dcterms:modified xsi:type="dcterms:W3CDTF">2024-02-22T15:03:55Z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0x010100F7BF1A5F13CFC942916E800755489A7C</vt:lpwstr>
  </property>
</Properties>
</file>